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Sekretariát RSK\RAP2021+\!!!!RAP2021+_SCHVÁLENÉ VERZE\!!!Aktualizace r. 2024\silnice II. třídy - aktualizace\"/>
    </mc:Choice>
  </mc:AlternateContent>
  <xr:revisionPtr revIDLastSave="0" documentId="8_{5AD770E7-2519-4685-838C-DC9D00A339FD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Silnice_II_tridy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3" l="1"/>
  <c r="V10" i="3"/>
  <c r="W10" i="3" s="1"/>
  <c r="V11" i="3"/>
  <c r="W11" i="3" s="1"/>
  <c r="V5" i="3"/>
  <c r="W5" i="3" s="1"/>
  <c r="V4" i="3"/>
  <c r="W4" i="3" s="1"/>
  <c r="V9" i="3"/>
  <c r="W9" i="3" s="1"/>
  <c r="V6" i="3"/>
  <c r="W6" i="3" s="1"/>
  <c r="V7" i="3"/>
  <c r="W7" i="3" s="1"/>
  <c r="V8" i="3"/>
  <c r="W8" i="3" s="1"/>
  <c r="Q10" i="3"/>
  <c r="Q11" i="3"/>
  <c r="Q5" i="3"/>
  <c r="Q4" i="3"/>
  <c r="Q9" i="3"/>
  <c r="Q6" i="3"/>
  <c r="Q7" i="3"/>
  <c r="Q8" i="3"/>
  <c r="Z10" i="3" l="1"/>
  <c r="Z11" i="3"/>
  <c r="Z5" i="3"/>
  <c r="Z4" i="3"/>
  <c r="Z9" i="3"/>
  <c r="Z6" i="3"/>
  <c r="Z7" i="3"/>
  <c r="Z8" i="3"/>
  <c r="S10" i="3"/>
  <c r="T10" i="3" s="1"/>
  <c r="S11" i="3"/>
  <c r="T11" i="3" s="1"/>
  <c r="S5" i="3"/>
  <c r="T5" i="3" s="1"/>
  <c r="AA5" i="3" s="1"/>
  <c r="S4" i="3"/>
  <c r="T4" i="3" s="1"/>
  <c r="AA4" i="3" s="1"/>
  <c r="S9" i="3"/>
  <c r="T9" i="3" s="1"/>
  <c r="AA9" i="3" s="1"/>
  <c r="S6" i="3"/>
  <c r="T6" i="3" s="1"/>
  <c r="S7" i="3"/>
  <c r="T7" i="3" s="1"/>
  <c r="S8" i="3"/>
  <c r="T8" i="3" s="1"/>
  <c r="AA8" i="3" l="1"/>
  <c r="AA11" i="3"/>
  <c r="AA7" i="3"/>
  <c r="AA6" i="3"/>
  <c r="AA10" i="3"/>
  <c r="G14" i="3"/>
  <c r="H14" i="3" l="1"/>
</calcChain>
</file>

<file path=xl/sharedStrings.xml><?xml version="1.0" encoding="utf-8"?>
<sst xmlns="http://schemas.openxmlformats.org/spreadsheetml/2006/main" count="147" uniqueCount="116">
  <si>
    <t>Silnice II. třídy</t>
  </si>
  <si>
    <t>Seznam projektů</t>
  </si>
  <si>
    <t>Název projektu</t>
  </si>
  <si>
    <t>Číslo silnice</t>
  </si>
  <si>
    <t>Krajní body úseku</t>
  </si>
  <si>
    <r>
      <t xml:space="preserve">Výdaje projektu  </t>
    </r>
    <r>
      <rPr>
        <i/>
        <sz val="10"/>
        <color theme="1"/>
        <rFont val="Calibri"/>
        <family val="2"/>
        <charset val="238"/>
        <scheme val="minor"/>
      </rPr>
      <t>v Kč</t>
    </r>
  </si>
  <si>
    <r>
      <t xml:space="preserve">Předpokládaný termín realizace </t>
    </r>
    <r>
      <rPr>
        <i/>
        <sz val="10"/>
        <color theme="1"/>
        <rFont val="Calibri"/>
        <family val="2"/>
        <charset val="238"/>
        <scheme val="minor"/>
      </rPr>
      <t>měsíc, rok</t>
    </r>
  </si>
  <si>
    <t xml:space="preserve">Stav připravenosti projektu k realizaci </t>
  </si>
  <si>
    <t>začátek</t>
  </si>
  <si>
    <t>konec</t>
  </si>
  <si>
    <t xml:space="preserve">celkové výdaje projektu  </t>
  </si>
  <si>
    <t>zahájení realizace</t>
  </si>
  <si>
    <t>ukončení realizace</t>
  </si>
  <si>
    <t>název indikátoru</t>
  </si>
  <si>
    <t>cílová hodnota dosažená realizací  projektu</t>
  </si>
  <si>
    <t>vydané stavební povolení ano/ne</t>
  </si>
  <si>
    <t xml:space="preserve">Naplňování indikátorů </t>
  </si>
  <si>
    <t>stručný popis např. zpracovaná PD, zajištěné výkupy, výber dodavatele</t>
  </si>
  <si>
    <t>II/213 Modernizace silnice Starý Rybník - Vojtanov</t>
  </si>
  <si>
    <t xml:space="preserve">II/210 Modernizace silnice důl Jeroným - Podstrání </t>
  </si>
  <si>
    <t>II/198 Modernizace silnice Toužim - Prachomety</t>
  </si>
  <si>
    <t>II/207 Modernizace silnice Toužim - Smilov</t>
  </si>
  <si>
    <t>II/217 Modernizace silnice - průtah Aš</t>
  </si>
  <si>
    <t>II/198 Modernizace silnice Teplá - Horní Kramolín</t>
  </si>
  <si>
    <t>II/214 Modernizace křižovatky Cheb, Podhrad</t>
  </si>
  <si>
    <t>Modernizace mostu ev. č. 209-011a Nové Sedlo - Loket</t>
  </si>
  <si>
    <t>II/213</t>
  </si>
  <si>
    <t>II/210</t>
  </si>
  <si>
    <t>II/198</t>
  </si>
  <si>
    <t>II/207</t>
  </si>
  <si>
    <t>II/217</t>
  </si>
  <si>
    <t>II/214</t>
  </si>
  <si>
    <t>II/209</t>
  </si>
  <si>
    <t>kř. III/21313</t>
  </si>
  <si>
    <t>kř. I/21</t>
  </si>
  <si>
    <t>kř. II/208</t>
  </si>
  <si>
    <t>kř. I/20</t>
  </si>
  <si>
    <t>kř. II/198</t>
  </si>
  <si>
    <t>kř. III/2072</t>
  </si>
  <si>
    <t>kř. I/64</t>
  </si>
  <si>
    <t>kř. ul. Okružní</t>
  </si>
  <si>
    <t>kř. III/19830</t>
  </si>
  <si>
    <t>kř. III/2148</t>
  </si>
  <si>
    <t>most</t>
  </si>
  <si>
    <t>-</t>
  </si>
  <si>
    <t>04/2024</t>
  </si>
  <si>
    <t>04/2023</t>
  </si>
  <si>
    <t>RAP databáze</t>
  </si>
  <si>
    <t>Silnice II. třídy (v této části žádná změna)</t>
  </si>
  <si>
    <t>Multikriteriální hodnocení projektů</t>
  </si>
  <si>
    <t>popis</t>
  </si>
  <si>
    <t>hodnocení</t>
  </si>
  <si>
    <t>body</t>
  </si>
  <si>
    <t>hodnota</t>
  </si>
  <si>
    <t>Body celkem</t>
  </si>
  <si>
    <t>hodnota       (voz./24 hod.)</t>
  </si>
  <si>
    <t>PDPS, byla zahájena příprava stavby, most Kosmová má SP</t>
  </si>
  <si>
    <t>spoluúčast města Skalná - chodníky, VO, dešťová kanalizace</t>
  </si>
  <si>
    <t>spoluúčast města Aš - chodníky, VO</t>
  </si>
  <si>
    <t>spoluúčast města Toužim - chodníky, VO,                                    návaznost na zrealizované úseky</t>
  </si>
  <si>
    <t>návaznost na zrealizované úseky</t>
  </si>
  <si>
    <t>návaznost na stavbu D6</t>
  </si>
  <si>
    <t xml:space="preserve">Intenzita provozu                                       (váha 0,1)                    </t>
  </si>
  <si>
    <t>návaznost na zrealizované úseky, kapacita, rozvoj</t>
  </si>
  <si>
    <t>Všechny uvedené stavební akce se nacházejí na vybrané prioritní silniční síti Karlovarského kraje a splňují podmínky Integrovaného regionálního operančího programu.</t>
  </si>
  <si>
    <t>1. Stav připravenosti projektu k realizaci</t>
  </si>
  <si>
    <t>3. Stavebně-technický stav silničního úseku</t>
  </si>
  <si>
    <t>4. Intenzita provozu</t>
  </si>
  <si>
    <t>váha 0,4</t>
  </si>
  <si>
    <t>váha 0,3</t>
  </si>
  <si>
    <t>váha 0,2</t>
  </si>
  <si>
    <t>váha 0,1</t>
  </si>
  <si>
    <t>Posuzována byla celková intenzita provozu (voz./24 hod.) dle sčítání dopravy 2016.</t>
  </si>
  <si>
    <t>Zejména bylo hodnoceno směrové a výškové vedení trasy, šířkové uspořádání, poruchy vozovkových vrstev, statické zajištění silničního tělesa, funkčnost odvodnění a prvky bezpečnosti.</t>
  </si>
  <si>
    <t>Posuzováno bylo několik aspektů, zejména celková potřeba spojení, kapacita, bezpečnost, plynulost, přínos pro další rozvoj regionu.</t>
  </si>
  <si>
    <t xml:space="preserve">Dále byla posuzována návaznost úseku na již zrealizované a dokončené stavby nebo na jiné investice měst a obcí. </t>
  </si>
  <si>
    <t>Posuzována byla celková připravenost projektu k realizaci, tj. vydaná stavební povolení nebo jiná rozhodnutí, fáze přípravy a zpracování projektové dokumentace, složitost majetkoprávního vypořádání stavby.</t>
  </si>
  <si>
    <t>Akce byly seřazeny dle jejich priority na základě pomocného multikriteriálního hodnocení:</t>
  </si>
  <si>
    <t>Stav připravenosti projektu k realizaci                     (váha 0,4)</t>
  </si>
  <si>
    <t>Stavebně - technický stav                          (váha 0,2)</t>
  </si>
  <si>
    <t>Celková kvalita silničního spojení (potřeba, kapacita,  bezpečnost, plynulost, budoucí rozvoj, návaznost na dokončené úseky nebo jiné investice měst a obcí, ...)                                               (váha 0,3)</t>
  </si>
  <si>
    <t>2. Celková kvalita silničního spojení</t>
  </si>
  <si>
    <t>Posuzován byl stavebně-technický stav silničního úseku nebo mostního objektu v rozsahu hlavních prohlídek dle vyhlášky č. 104/1997 Sb., ve znění pozdějších předpisů, a dle Systému hospodaření s vozovkou.</t>
  </si>
  <si>
    <t>z toho podíl  EFRR</t>
  </si>
  <si>
    <t>•                 Indikátor výstupu: Délka nových nebo modernizovaných  silnic – mimo TEN-T</t>
  </si>
  <si>
    <t>•                 Indikátor výstupu: Délka rekonstruovaných nebo modernizovaných silnic – mimo TEN-T</t>
  </si>
  <si>
    <t xml:space="preserve">PDPS, stavební povolení </t>
  </si>
  <si>
    <t>PDPS, stavební povolení</t>
  </si>
  <si>
    <t>PDPS, podání žádosti o SP</t>
  </si>
  <si>
    <t>PDPS, stavební povolení na úsek 3</t>
  </si>
  <si>
    <t>ano</t>
  </si>
  <si>
    <t>04/2025</t>
  </si>
  <si>
    <t>10/2026</t>
  </si>
  <si>
    <t>max. do výše 130 % stanovené alokace (653 336 775Kč při kurzu 24,5Kč/1euro), (100% = 502 566 750Kč)</t>
  </si>
  <si>
    <t>ano, částečně</t>
  </si>
  <si>
    <t>kř. III/21027</t>
  </si>
  <si>
    <t>rozšíření projektu o jeden úsek, aktualizace PD, projektová žádost cca 1. pol. 2024</t>
  </si>
  <si>
    <t>rozšíření projektu, aktualizace PD</t>
  </si>
  <si>
    <t>kř. III/19828</t>
  </si>
  <si>
    <t>schváleno, v realizaci, dokončení 2024, ukončení projektu 2025</t>
  </si>
  <si>
    <t>schváleno, v realizaci, dokončení 2025, ukončení projektu 2025</t>
  </si>
  <si>
    <t>schváleno, realizace 2024, ukončení projektu 2025</t>
  </si>
  <si>
    <t>06/2023</t>
  </si>
  <si>
    <t>11/2024</t>
  </si>
  <si>
    <t>09/2023</t>
  </si>
  <si>
    <t>01/2025</t>
  </si>
  <si>
    <t>12/2024</t>
  </si>
  <si>
    <t>02/2025</t>
  </si>
  <si>
    <t>12/2025</t>
  </si>
  <si>
    <t>modernizace silnic</t>
  </si>
  <si>
    <t>modernizace silnic / stavební úprava mostů</t>
  </si>
  <si>
    <t>0,075 /              1,0</t>
  </si>
  <si>
    <t>kř. III/19821</t>
  </si>
  <si>
    <t>06/2024</t>
  </si>
  <si>
    <t>schváleno, v realizaci, dokončení 2024, ukončení projektu 2024</t>
  </si>
  <si>
    <t>schváleno, probíhá zadání realizace, předpoklad realizace 2025, ukončení projektu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</si>
</sst>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K_č_-;\-* #,##0.00\ _K_č_-;_-* &quot;-&quot;??\ _K_č_-;_-@_-"/>
    <numFmt numFmtId="164" formatCode="#,##0\ _K_č"/>
    <numFmt numFmtId="165" formatCode="[$-405]mmmm\ yy;@"/>
    <numFmt numFmtId="166" formatCode="0.0"/>
    <numFmt numFmtId="167" formatCode="#,##0.0000\ _K_č"/>
    <numFmt numFmtId="168" formatCode="#,##0.0000"/>
    <numFmt numFmtId="169" formatCode="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91">
    <xf numFmtId="0" fontId="0" fillId="0" borderId="0" xfId="0"/>
    <xf numFmtId="0" fontId="3" fillId="0" borderId="0" xfId="0" applyFont="1" applyAlignment="1">
      <alignment vertical="top"/>
    </xf>
    <xf numFmtId="0" fontId="0" fillId="0" borderId="17" xfId="0" applyBorder="1"/>
    <xf numFmtId="0" fontId="0" fillId="0" borderId="2" xfId="0" applyBorder="1"/>
    <xf numFmtId="0" fontId="0" fillId="0" borderId="3" xfId="0" applyBorder="1"/>
    <xf numFmtId="0" fontId="0" fillId="0" borderId="20" xfId="0" applyBorder="1"/>
    <xf numFmtId="0" fontId="0" fillId="0" borderId="5" xfId="0" applyBorder="1"/>
    <xf numFmtId="0" fontId="0" fillId="0" borderId="6" xfId="0" applyBorder="1"/>
    <xf numFmtId="0" fontId="3" fillId="0" borderId="14" xfId="0" applyFont="1" applyBorder="1" applyAlignment="1">
      <alignment vertical="top" wrapText="1"/>
    </xf>
    <xf numFmtId="0" fontId="3" fillId="3" borderId="13" xfId="0" applyFont="1" applyFill="1" applyBorder="1" applyAlignment="1">
      <alignment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3" borderId="13" xfId="0" applyFont="1" applyFill="1" applyBorder="1" applyAlignment="1">
      <alignment horizontal="center" vertical="top" wrapText="1"/>
    </xf>
    <xf numFmtId="3" fontId="5" fillId="0" borderId="14" xfId="0" applyNumberFormat="1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vertical="top" wrapText="1"/>
    </xf>
    <xf numFmtId="0" fontId="0" fillId="0" borderId="15" xfId="0" applyBorder="1"/>
    <xf numFmtId="0" fontId="0" fillId="0" borderId="13" xfId="0" applyBorder="1"/>
    <xf numFmtId="0" fontId="0" fillId="0" borderId="1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7" xfId="0" applyBorder="1" applyAlignment="1">
      <alignment horizontal="center"/>
    </xf>
    <xf numFmtId="165" fontId="0" fillId="0" borderId="17" xfId="0" applyNumberFormat="1" applyBorder="1"/>
    <xf numFmtId="164" fontId="0" fillId="0" borderId="5" xfId="0" applyNumberFormat="1" applyBorder="1"/>
    <xf numFmtId="2" fontId="0" fillId="0" borderId="5" xfId="0" applyNumberFormat="1" applyBorder="1"/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0" xfId="0" applyNumberFormat="1"/>
    <xf numFmtId="164" fontId="0" fillId="4" borderId="5" xfId="0" applyNumberFormat="1" applyFill="1" applyBorder="1"/>
    <xf numFmtId="0" fontId="1" fillId="0" borderId="0" xfId="0" applyFont="1" applyAlignment="1">
      <alignment vertical="center"/>
    </xf>
    <xf numFmtId="0" fontId="1" fillId="0" borderId="0" xfId="0" applyFont="1"/>
    <xf numFmtId="164" fontId="7" fillId="0" borderId="2" xfId="0" applyNumberFormat="1" applyFont="1" applyBorder="1"/>
    <xf numFmtId="164" fontId="7" fillId="0" borderId="17" xfId="0" applyNumberFormat="1" applyFont="1" applyBorder="1"/>
    <xf numFmtId="166" fontId="0" fillId="0" borderId="0" xfId="0" applyNumberFormat="1"/>
    <xf numFmtId="166" fontId="0" fillId="0" borderId="17" xfId="0" applyNumberFormat="1" applyBorder="1"/>
    <xf numFmtId="0" fontId="3" fillId="0" borderId="26" xfId="0" applyFont="1" applyBorder="1" applyAlignment="1">
      <alignment vertical="top" wrapText="1"/>
    </xf>
    <xf numFmtId="0" fontId="0" fillId="0" borderId="25" xfId="0" applyBorder="1"/>
    <xf numFmtId="0" fontId="0" fillId="0" borderId="27" xfId="0" applyBorder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166" fontId="1" fillId="0" borderId="11" xfId="0" applyNumberFormat="1" applyFont="1" applyBorder="1"/>
    <xf numFmtId="166" fontId="1" fillId="0" borderId="30" xfId="0" applyNumberFormat="1" applyFont="1" applyBorder="1"/>
    <xf numFmtId="0" fontId="0" fillId="0" borderId="1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19" xfId="0" applyBorder="1"/>
    <xf numFmtId="0" fontId="0" fillId="0" borderId="1" xfId="0" applyBorder="1"/>
    <xf numFmtId="166" fontId="0" fillId="0" borderId="2" xfId="0" applyNumberFormat="1" applyBorder="1"/>
    <xf numFmtId="166" fontId="0" fillId="0" borderId="3" xfId="0" applyNumberFormat="1" applyBorder="1"/>
    <xf numFmtId="166" fontId="0" fillId="0" borderId="20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49" fontId="0" fillId="0" borderId="17" xfId="0" applyNumberFormat="1" applyBorder="1"/>
    <xf numFmtId="0" fontId="0" fillId="0" borderId="0" xfId="0" applyAlignment="1">
      <alignment horizontal="justify" vertical="center"/>
    </xf>
    <xf numFmtId="0" fontId="0" fillId="3" borderId="0" xfId="0" applyFill="1"/>
    <xf numFmtId="164" fontId="7" fillId="0" borderId="24" xfId="0" applyNumberFormat="1" applyFont="1" applyBorder="1"/>
    <xf numFmtId="0" fontId="3" fillId="0" borderId="4" xfId="0" applyFont="1" applyBorder="1" applyAlignment="1">
      <alignment vertical="top" wrapText="1"/>
    </xf>
    <xf numFmtId="0" fontId="7" fillId="0" borderId="27" xfId="0" applyFont="1" applyBorder="1"/>
    <xf numFmtId="0" fontId="7" fillId="0" borderId="17" xfId="0" applyFont="1" applyBorder="1" applyAlignment="1">
      <alignment wrapText="1"/>
    </xf>
    <xf numFmtId="0" fontId="7" fillId="0" borderId="17" xfId="0" applyFont="1" applyBorder="1"/>
    <xf numFmtId="0" fontId="7" fillId="0" borderId="24" xfId="0" applyFont="1" applyBorder="1" applyAlignment="1">
      <alignment wrapText="1"/>
    </xf>
    <xf numFmtId="169" fontId="7" fillId="0" borderId="2" xfId="0" applyNumberFormat="1" applyFont="1" applyBorder="1"/>
    <xf numFmtId="169" fontId="7" fillId="0" borderId="17" xfId="0" applyNumberFormat="1" applyFont="1" applyBorder="1"/>
    <xf numFmtId="49" fontId="7" fillId="0" borderId="2" xfId="0" applyNumberFormat="1" applyFont="1" applyBorder="1"/>
    <xf numFmtId="49" fontId="7" fillId="0" borderId="17" xfId="0" applyNumberFormat="1" applyFont="1" applyBorder="1"/>
    <xf numFmtId="49" fontId="7" fillId="0" borderId="15" xfId="0" applyNumberFormat="1" applyFont="1" applyBorder="1"/>
    <xf numFmtId="169" fontId="7" fillId="0" borderId="17" xfId="0" applyNumberFormat="1" applyFont="1" applyBorder="1" applyAlignment="1">
      <alignment horizontal="right" wrapText="1"/>
    </xf>
    <xf numFmtId="0" fontId="7" fillId="0" borderId="2" xfId="0" applyFont="1" applyBorder="1" applyAlignment="1">
      <alignment wrapText="1"/>
    </xf>
    <xf numFmtId="2" fontId="7" fillId="0" borderId="17" xfId="0" applyNumberFormat="1" applyFont="1" applyBorder="1"/>
    <xf numFmtId="0" fontId="3" fillId="0" borderId="1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167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</cellXfs>
  <cellStyles count="2">
    <cellStyle name="Čárka 2 2" xfId="1" xr:uid="{00000000-0005-0000-0000-000000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8"/>
  <sheetViews>
    <sheetView tabSelected="1" workbookViewId="0">
      <selection activeCell="J18" sqref="J18"/>
    </sheetView>
  </sheetViews>
  <sheetFormatPr defaultRowHeight="15" x14ac:dyDescent="0.25"/>
  <cols>
    <col min="1" max="1" width="11.42578125" customWidth="1"/>
    <col min="2" max="2" width="17.42578125" customWidth="1"/>
    <col min="3" max="3" width="50.140625" customWidth="1"/>
    <col min="4" max="4" width="14.42578125" customWidth="1"/>
    <col min="5" max="5" width="11" customWidth="1"/>
    <col min="6" max="6" width="13.140625" customWidth="1"/>
    <col min="7" max="7" width="16.28515625" customWidth="1"/>
    <col min="8" max="8" width="15.28515625" customWidth="1"/>
    <col min="9" max="9" width="13" customWidth="1"/>
    <col min="10" max="10" width="12.85546875" customWidth="1"/>
    <col min="11" max="11" width="14.140625" customWidth="1"/>
    <col min="12" max="12" width="11.5703125" customWidth="1"/>
    <col min="13" max="13" width="20.5703125" customWidth="1"/>
    <col min="14" max="14" width="14.42578125" customWidth="1"/>
    <col min="15" max="15" width="20.7109375" customWidth="1"/>
    <col min="18" max="18" width="13.85546875" customWidth="1"/>
    <col min="24" max="24" width="20.28515625" customWidth="1"/>
    <col min="25" max="25" width="11.7109375" customWidth="1"/>
    <col min="26" max="26" width="11.28515625" customWidth="1"/>
    <col min="27" max="27" width="11.28515625" bestFit="1" customWidth="1"/>
  </cols>
  <sheetData>
    <row r="1" spans="1:27" ht="15.75" thickBot="1" x14ac:dyDescent="0.3">
      <c r="B1" s="78" t="s">
        <v>0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31" t="s">
        <v>49</v>
      </c>
    </row>
    <row r="2" spans="1:27" s="1" customFormat="1" ht="57" customHeight="1" x14ac:dyDescent="0.25">
      <c r="B2" s="87" t="s">
        <v>1</v>
      </c>
      <c r="C2" s="89" t="s">
        <v>2</v>
      </c>
      <c r="D2" s="85" t="s">
        <v>3</v>
      </c>
      <c r="E2" s="82" t="s">
        <v>4</v>
      </c>
      <c r="F2" s="83"/>
      <c r="G2" s="80" t="s">
        <v>5</v>
      </c>
      <c r="H2" s="81"/>
      <c r="I2" s="82" t="s">
        <v>6</v>
      </c>
      <c r="J2" s="83"/>
      <c r="K2" s="82" t="s">
        <v>16</v>
      </c>
      <c r="L2" s="83"/>
      <c r="M2" s="82" t="s">
        <v>7</v>
      </c>
      <c r="N2" s="84"/>
      <c r="O2" s="73" t="s">
        <v>78</v>
      </c>
      <c r="P2" s="74"/>
      <c r="Q2" s="74"/>
      <c r="R2" s="74" t="s">
        <v>62</v>
      </c>
      <c r="S2" s="74"/>
      <c r="T2" s="74"/>
      <c r="U2" s="74" t="s">
        <v>79</v>
      </c>
      <c r="V2" s="74"/>
      <c r="W2" s="74"/>
      <c r="X2" s="74" t="s">
        <v>80</v>
      </c>
      <c r="Y2" s="74"/>
      <c r="Z2" s="75"/>
      <c r="AA2" s="71" t="s">
        <v>54</v>
      </c>
    </row>
    <row r="3" spans="1:27" s="1" customFormat="1" ht="85.15" customHeight="1" thickBot="1" x14ac:dyDescent="0.3">
      <c r="A3" s="1" t="s">
        <v>47</v>
      </c>
      <c r="B3" s="88"/>
      <c r="C3" s="90"/>
      <c r="D3" s="86"/>
      <c r="E3" s="13" t="s">
        <v>8</v>
      </c>
      <c r="F3" s="14" t="s">
        <v>9</v>
      </c>
      <c r="G3" s="15" t="s">
        <v>10</v>
      </c>
      <c r="H3" s="9" t="s">
        <v>83</v>
      </c>
      <c r="I3" s="10" t="s">
        <v>11</v>
      </c>
      <c r="J3" s="11" t="s">
        <v>12</v>
      </c>
      <c r="K3" s="8" t="s">
        <v>13</v>
      </c>
      <c r="L3" s="12" t="s">
        <v>14</v>
      </c>
      <c r="M3" s="58" t="s">
        <v>17</v>
      </c>
      <c r="N3" s="36" t="s">
        <v>15</v>
      </c>
      <c r="O3" s="39" t="s">
        <v>50</v>
      </c>
      <c r="P3" s="40" t="s">
        <v>51</v>
      </c>
      <c r="Q3" s="40" t="s">
        <v>52</v>
      </c>
      <c r="R3" s="41" t="s">
        <v>55</v>
      </c>
      <c r="S3" s="40" t="s">
        <v>51</v>
      </c>
      <c r="T3" s="40" t="s">
        <v>52</v>
      </c>
      <c r="U3" s="40" t="s">
        <v>53</v>
      </c>
      <c r="V3" s="40" t="s">
        <v>51</v>
      </c>
      <c r="W3" s="40" t="s">
        <v>52</v>
      </c>
      <c r="X3" s="40" t="s">
        <v>50</v>
      </c>
      <c r="Y3" s="40" t="s">
        <v>51</v>
      </c>
      <c r="Z3" s="42" t="s">
        <v>52</v>
      </c>
      <c r="AA3" s="72"/>
    </row>
    <row r="4" spans="1:27" ht="60" x14ac:dyDescent="0.25">
      <c r="A4" s="26">
        <v>1</v>
      </c>
      <c r="B4" s="18">
        <v>1</v>
      </c>
      <c r="C4" s="3" t="s">
        <v>22</v>
      </c>
      <c r="D4" s="3" t="s">
        <v>30</v>
      </c>
      <c r="E4" s="3" t="s">
        <v>39</v>
      </c>
      <c r="F4" s="3" t="s">
        <v>40</v>
      </c>
      <c r="G4" s="32">
        <v>115368900</v>
      </c>
      <c r="H4" s="32">
        <v>97975000</v>
      </c>
      <c r="I4" s="65" t="s">
        <v>102</v>
      </c>
      <c r="J4" s="65" t="s">
        <v>103</v>
      </c>
      <c r="K4" s="69" t="s">
        <v>109</v>
      </c>
      <c r="L4" s="63">
        <v>2.64</v>
      </c>
      <c r="M4" s="62" t="s">
        <v>99</v>
      </c>
      <c r="N4" s="37" t="s">
        <v>90</v>
      </c>
      <c r="O4" s="45" t="s">
        <v>86</v>
      </c>
      <c r="P4" s="3">
        <v>10</v>
      </c>
      <c r="Q4" s="4">
        <f t="shared" ref="Q4:Q11" si="0">100*P4/10*0.4</f>
        <v>40</v>
      </c>
      <c r="R4" s="48">
        <v>7945</v>
      </c>
      <c r="S4" s="49">
        <f t="shared" ref="S4:S11" si="1">100*R4/7945</f>
        <v>100</v>
      </c>
      <c r="T4" s="50">
        <f t="shared" ref="T4:T11" si="2">S4*0.1</f>
        <v>10</v>
      </c>
      <c r="U4" s="48">
        <v>4</v>
      </c>
      <c r="V4" s="3">
        <f t="shared" ref="V4:V11" si="3">100*U4/5</f>
        <v>80</v>
      </c>
      <c r="W4" s="4">
        <f t="shared" ref="W4:W11" si="4">V4*0.2</f>
        <v>16</v>
      </c>
      <c r="X4" s="52" t="s">
        <v>58</v>
      </c>
      <c r="Y4" s="3">
        <v>8</v>
      </c>
      <c r="Z4" s="4">
        <f t="shared" ref="Z4:Z11" si="5">100*Y4/10*0.3</f>
        <v>24</v>
      </c>
      <c r="AA4" s="43">
        <f t="shared" ref="AA4:AA11" si="6">SUM(Q4,T4,W4,Z4)</f>
        <v>90</v>
      </c>
    </row>
    <row r="5" spans="1:27" ht="60" customHeight="1" x14ac:dyDescent="0.25">
      <c r="B5" s="19">
        <v>2</v>
      </c>
      <c r="C5" s="2" t="s">
        <v>21</v>
      </c>
      <c r="D5" s="2" t="s">
        <v>29</v>
      </c>
      <c r="E5" s="2" t="s">
        <v>37</v>
      </c>
      <c r="F5" s="2" t="s">
        <v>38</v>
      </c>
      <c r="G5" s="33">
        <v>81921000</v>
      </c>
      <c r="H5" s="57">
        <v>65018300</v>
      </c>
      <c r="I5" s="66" t="s">
        <v>104</v>
      </c>
      <c r="J5" s="67" t="s">
        <v>105</v>
      </c>
      <c r="K5" s="60" t="s">
        <v>109</v>
      </c>
      <c r="L5" s="64">
        <v>1.6819999999999999</v>
      </c>
      <c r="M5" s="60" t="s">
        <v>100</v>
      </c>
      <c r="N5" s="38" t="s">
        <v>90</v>
      </c>
      <c r="O5" s="46" t="s">
        <v>87</v>
      </c>
      <c r="P5" s="2">
        <v>10</v>
      </c>
      <c r="Q5" s="5">
        <f t="shared" si="0"/>
        <v>40</v>
      </c>
      <c r="R5" s="47">
        <v>763</v>
      </c>
      <c r="S5" s="35">
        <f t="shared" si="1"/>
        <v>9.603524229074889</v>
      </c>
      <c r="T5" s="51">
        <f t="shared" si="2"/>
        <v>0.9603524229074889</v>
      </c>
      <c r="U5" s="47">
        <v>4</v>
      </c>
      <c r="V5" s="2">
        <f t="shared" si="3"/>
        <v>80</v>
      </c>
      <c r="W5" s="5">
        <f t="shared" si="4"/>
        <v>16</v>
      </c>
      <c r="X5" s="53" t="s">
        <v>59</v>
      </c>
      <c r="Y5" s="2">
        <v>10</v>
      </c>
      <c r="Z5" s="5">
        <f t="shared" si="5"/>
        <v>30</v>
      </c>
      <c r="AA5" s="44">
        <f t="shared" si="6"/>
        <v>86.960352422907491</v>
      </c>
    </row>
    <row r="6" spans="1:27" ht="60" x14ac:dyDescent="0.25">
      <c r="B6" s="19">
        <v>3</v>
      </c>
      <c r="C6" s="2" t="s">
        <v>24</v>
      </c>
      <c r="D6" s="2" t="s">
        <v>31</v>
      </c>
      <c r="E6" s="2" t="s">
        <v>42</v>
      </c>
      <c r="F6" s="2" t="s">
        <v>42</v>
      </c>
      <c r="G6" s="33">
        <v>21605300</v>
      </c>
      <c r="H6" s="57">
        <v>11632800</v>
      </c>
      <c r="I6" s="23" t="s">
        <v>46</v>
      </c>
      <c r="J6" s="66" t="s">
        <v>113</v>
      </c>
      <c r="K6" s="60" t="s">
        <v>109</v>
      </c>
      <c r="L6" s="64">
        <v>6.9000000000000006E-2</v>
      </c>
      <c r="M6" s="60" t="s">
        <v>114</v>
      </c>
      <c r="N6" s="38" t="s">
        <v>90</v>
      </c>
      <c r="O6" s="46" t="s">
        <v>87</v>
      </c>
      <c r="P6" s="2">
        <v>10</v>
      </c>
      <c r="Q6" s="5">
        <f t="shared" si="0"/>
        <v>40</v>
      </c>
      <c r="R6" s="47">
        <v>3359</v>
      </c>
      <c r="S6" s="35">
        <f t="shared" si="1"/>
        <v>42.278162366268091</v>
      </c>
      <c r="T6" s="51">
        <f t="shared" si="2"/>
        <v>4.2278162366268095</v>
      </c>
      <c r="U6" s="47">
        <v>2</v>
      </c>
      <c r="V6" s="2">
        <f t="shared" si="3"/>
        <v>40</v>
      </c>
      <c r="W6" s="5">
        <f t="shared" si="4"/>
        <v>8</v>
      </c>
      <c r="X6" s="53" t="s">
        <v>63</v>
      </c>
      <c r="Y6" s="2">
        <v>8</v>
      </c>
      <c r="Z6" s="5">
        <f t="shared" si="5"/>
        <v>24</v>
      </c>
      <c r="AA6" s="44">
        <f t="shared" si="6"/>
        <v>76.227816236626808</v>
      </c>
    </row>
    <row r="7" spans="1:27" ht="60" x14ac:dyDescent="0.25">
      <c r="B7" s="19">
        <v>4</v>
      </c>
      <c r="C7" s="2" t="s">
        <v>25</v>
      </c>
      <c r="D7" s="2" t="s">
        <v>32</v>
      </c>
      <c r="E7" s="22" t="s">
        <v>43</v>
      </c>
      <c r="F7" s="22" t="s">
        <v>44</v>
      </c>
      <c r="G7" s="33">
        <v>55001300</v>
      </c>
      <c r="H7" s="57">
        <v>46604300</v>
      </c>
      <c r="I7" s="23" t="s">
        <v>45</v>
      </c>
      <c r="J7" s="66" t="s">
        <v>106</v>
      </c>
      <c r="K7" s="60" t="s">
        <v>110</v>
      </c>
      <c r="L7" s="68" t="s">
        <v>111</v>
      </c>
      <c r="M7" s="60" t="s">
        <v>101</v>
      </c>
      <c r="N7" s="59" t="s">
        <v>90</v>
      </c>
      <c r="O7" s="46" t="s">
        <v>88</v>
      </c>
      <c r="P7" s="2">
        <v>7</v>
      </c>
      <c r="Q7" s="5">
        <f t="shared" si="0"/>
        <v>28</v>
      </c>
      <c r="R7" s="47">
        <v>4883</v>
      </c>
      <c r="S7" s="35">
        <f t="shared" si="1"/>
        <v>61.460037759597228</v>
      </c>
      <c r="T7" s="51">
        <f t="shared" si="2"/>
        <v>6.1460037759597235</v>
      </c>
      <c r="U7" s="47">
        <v>5</v>
      </c>
      <c r="V7" s="2">
        <f t="shared" si="3"/>
        <v>100</v>
      </c>
      <c r="W7" s="5">
        <f t="shared" si="4"/>
        <v>20</v>
      </c>
      <c r="X7" s="53" t="s">
        <v>61</v>
      </c>
      <c r="Y7" s="2">
        <v>7</v>
      </c>
      <c r="Z7" s="5">
        <f t="shared" si="5"/>
        <v>21</v>
      </c>
      <c r="AA7" s="44">
        <f t="shared" si="6"/>
        <v>75.146003775959727</v>
      </c>
    </row>
    <row r="8" spans="1:27" ht="60" x14ac:dyDescent="0.25">
      <c r="B8" s="19">
        <v>5</v>
      </c>
      <c r="C8" s="2" t="s">
        <v>18</v>
      </c>
      <c r="D8" s="2" t="s">
        <v>26</v>
      </c>
      <c r="E8" s="2" t="s">
        <v>33</v>
      </c>
      <c r="F8" s="2" t="s">
        <v>34</v>
      </c>
      <c r="G8" s="33">
        <v>48153800</v>
      </c>
      <c r="H8" s="57">
        <v>34690800</v>
      </c>
      <c r="I8" s="54" t="s">
        <v>46</v>
      </c>
      <c r="J8" s="66" t="s">
        <v>106</v>
      </c>
      <c r="K8" s="60" t="s">
        <v>109</v>
      </c>
      <c r="L8" s="64">
        <v>2.9969999999999999</v>
      </c>
      <c r="M8" s="60" t="s">
        <v>99</v>
      </c>
      <c r="N8" s="38" t="s">
        <v>90</v>
      </c>
      <c r="O8" s="46" t="s">
        <v>87</v>
      </c>
      <c r="P8" s="2">
        <v>10</v>
      </c>
      <c r="Q8" s="5">
        <f t="shared" si="0"/>
        <v>40</v>
      </c>
      <c r="R8" s="47">
        <v>623</v>
      </c>
      <c r="S8" s="35">
        <f t="shared" si="1"/>
        <v>7.8414096916299556</v>
      </c>
      <c r="T8" s="51">
        <f t="shared" si="2"/>
        <v>0.78414096916299558</v>
      </c>
      <c r="U8" s="47">
        <v>3</v>
      </c>
      <c r="V8" s="2">
        <f t="shared" si="3"/>
        <v>60</v>
      </c>
      <c r="W8" s="5">
        <f t="shared" si="4"/>
        <v>12</v>
      </c>
      <c r="X8" s="53" t="s">
        <v>57</v>
      </c>
      <c r="Y8" s="2">
        <v>7</v>
      </c>
      <c r="Z8" s="5">
        <f t="shared" si="5"/>
        <v>21</v>
      </c>
      <c r="AA8" s="44">
        <f t="shared" si="6"/>
        <v>73.784140969162991</v>
      </c>
    </row>
    <row r="9" spans="1:27" ht="75" x14ac:dyDescent="0.25">
      <c r="B9" s="19">
        <v>6</v>
      </c>
      <c r="C9" s="2" t="s">
        <v>23</v>
      </c>
      <c r="D9" s="2" t="s">
        <v>28</v>
      </c>
      <c r="E9" s="61" t="s">
        <v>98</v>
      </c>
      <c r="F9" s="2" t="s">
        <v>41</v>
      </c>
      <c r="G9" s="33">
        <v>139487100</v>
      </c>
      <c r="H9" s="57">
        <v>105396800</v>
      </c>
      <c r="I9" s="66" t="s">
        <v>107</v>
      </c>
      <c r="J9" s="66" t="s">
        <v>108</v>
      </c>
      <c r="K9" s="60" t="s">
        <v>109</v>
      </c>
      <c r="L9" s="64">
        <v>2.46</v>
      </c>
      <c r="M9" s="60" t="s">
        <v>115</v>
      </c>
      <c r="N9" s="59" t="s">
        <v>90</v>
      </c>
      <c r="O9" s="46" t="s">
        <v>88</v>
      </c>
      <c r="P9" s="2">
        <v>7</v>
      </c>
      <c r="Q9" s="5">
        <f t="shared" si="0"/>
        <v>28</v>
      </c>
      <c r="R9" s="47">
        <v>1515</v>
      </c>
      <c r="S9" s="35">
        <f t="shared" si="1"/>
        <v>19.068596601636248</v>
      </c>
      <c r="T9" s="51">
        <f t="shared" si="2"/>
        <v>1.906859660163625</v>
      </c>
      <c r="U9" s="47">
        <v>4</v>
      </c>
      <c r="V9" s="2">
        <f t="shared" si="3"/>
        <v>80</v>
      </c>
      <c r="W9" s="5">
        <f t="shared" si="4"/>
        <v>16</v>
      </c>
      <c r="X9" s="53" t="s">
        <v>60</v>
      </c>
      <c r="Y9" s="2">
        <v>8</v>
      </c>
      <c r="Z9" s="5">
        <f t="shared" si="5"/>
        <v>24</v>
      </c>
      <c r="AA9" s="44">
        <f t="shared" si="6"/>
        <v>69.906859660163633</v>
      </c>
    </row>
    <row r="10" spans="1:27" ht="75" x14ac:dyDescent="0.25">
      <c r="B10" s="19">
        <v>7</v>
      </c>
      <c r="C10" s="2" t="s">
        <v>19</v>
      </c>
      <c r="D10" s="2" t="s">
        <v>27</v>
      </c>
      <c r="E10" s="2" t="s">
        <v>35</v>
      </c>
      <c r="F10" s="61" t="s">
        <v>95</v>
      </c>
      <c r="G10" s="33">
        <v>108235300</v>
      </c>
      <c r="H10" s="57">
        <v>92000000</v>
      </c>
      <c r="I10" s="54" t="s">
        <v>91</v>
      </c>
      <c r="J10" s="54" t="s">
        <v>92</v>
      </c>
      <c r="K10" s="60" t="s">
        <v>109</v>
      </c>
      <c r="L10" s="70">
        <v>2.6</v>
      </c>
      <c r="M10" s="60" t="s">
        <v>96</v>
      </c>
      <c r="N10" s="59" t="s">
        <v>94</v>
      </c>
      <c r="O10" s="46" t="s">
        <v>89</v>
      </c>
      <c r="P10" s="2">
        <v>8</v>
      </c>
      <c r="Q10" s="5">
        <f t="shared" si="0"/>
        <v>32</v>
      </c>
      <c r="R10" s="47">
        <v>698</v>
      </c>
      <c r="S10" s="35">
        <f t="shared" si="1"/>
        <v>8.7853996224040269</v>
      </c>
      <c r="T10" s="51">
        <f t="shared" si="2"/>
        <v>0.87853996224040276</v>
      </c>
      <c r="U10" s="47">
        <v>4</v>
      </c>
      <c r="V10" s="2">
        <f t="shared" si="3"/>
        <v>80</v>
      </c>
      <c r="W10" s="5">
        <f t="shared" si="4"/>
        <v>16</v>
      </c>
      <c r="X10" s="53" t="s">
        <v>60</v>
      </c>
      <c r="Y10" s="2">
        <v>6</v>
      </c>
      <c r="Z10" s="5">
        <f t="shared" si="5"/>
        <v>18</v>
      </c>
      <c r="AA10" s="44">
        <f t="shared" si="6"/>
        <v>66.87853996224041</v>
      </c>
    </row>
    <row r="11" spans="1:27" ht="78.75" customHeight="1" x14ac:dyDescent="0.25">
      <c r="B11" s="19">
        <v>8</v>
      </c>
      <c r="C11" s="2" t="s">
        <v>20</v>
      </c>
      <c r="D11" s="2" t="s">
        <v>28</v>
      </c>
      <c r="E11" s="2" t="s">
        <v>36</v>
      </c>
      <c r="F11" s="61" t="s">
        <v>112</v>
      </c>
      <c r="G11" s="33">
        <v>235316200</v>
      </c>
      <c r="H11" s="57">
        <v>200018775</v>
      </c>
      <c r="I11" s="54" t="s">
        <v>91</v>
      </c>
      <c r="J11" s="54" t="s">
        <v>92</v>
      </c>
      <c r="K11" s="60" t="s">
        <v>109</v>
      </c>
      <c r="L11" s="70">
        <v>5.0999999999999996</v>
      </c>
      <c r="M11" s="60" t="s">
        <v>97</v>
      </c>
      <c r="N11" s="59" t="s">
        <v>94</v>
      </c>
      <c r="O11" s="46" t="s">
        <v>56</v>
      </c>
      <c r="P11" s="2">
        <v>6</v>
      </c>
      <c r="Q11" s="5">
        <f t="shared" si="0"/>
        <v>24</v>
      </c>
      <c r="R11" s="47">
        <v>1420</v>
      </c>
      <c r="S11" s="35">
        <f t="shared" si="1"/>
        <v>17.87287602265576</v>
      </c>
      <c r="T11" s="51">
        <f t="shared" si="2"/>
        <v>1.7872876022655761</v>
      </c>
      <c r="U11" s="47">
        <v>3</v>
      </c>
      <c r="V11" s="2">
        <f t="shared" si="3"/>
        <v>60</v>
      </c>
      <c r="W11" s="5">
        <f t="shared" si="4"/>
        <v>12</v>
      </c>
      <c r="X11" s="53" t="s">
        <v>59</v>
      </c>
      <c r="Y11" s="2">
        <v>8</v>
      </c>
      <c r="Z11" s="5">
        <f t="shared" si="5"/>
        <v>24</v>
      </c>
      <c r="AA11" s="44">
        <f t="shared" si="6"/>
        <v>61.787287602265579</v>
      </c>
    </row>
    <row r="12" spans="1:27" x14ac:dyDescent="0.25">
      <c r="B12" s="20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  <c r="T12" s="34"/>
    </row>
    <row r="13" spans="1:27" x14ac:dyDescent="0.25">
      <c r="B13" s="20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1:27" ht="15.75" thickBot="1" x14ac:dyDescent="0.3">
      <c r="B14" s="21"/>
      <c r="C14" s="6"/>
      <c r="D14" s="6"/>
      <c r="E14" s="6"/>
      <c r="F14" s="6"/>
      <c r="G14" s="29">
        <f>SUM(G4:G13)</f>
        <v>805088900</v>
      </c>
      <c r="H14" s="24">
        <f>SUM(H4:H13)</f>
        <v>653336775</v>
      </c>
      <c r="I14" s="6"/>
      <c r="J14" s="6"/>
      <c r="K14" s="6"/>
      <c r="L14" s="25">
        <f>SUM(L4:L13)</f>
        <v>17.547999999999998</v>
      </c>
      <c r="M14" s="6"/>
      <c r="N14" s="7"/>
    </row>
    <row r="15" spans="1:27" x14ac:dyDescent="0.25">
      <c r="B15" s="26"/>
      <c r="G15" s="27"/>
      <c r="H15" s="27"/>
      <c r="L15" s="28"/>
    </row>
    <row r="16" spans="1:27" x14ac:dyDescent="0.25">
      <c r="B16" s="56" t="s">
        <v>93</v>
      </c>
      <c r="C16" s="56"/>
      <c r="D16" s="56"/>
      <c r="E16" s="56"/>
      <c r="H16" s="27"/>
    </row>
    <row r="17" spans="2:10" x14ac:dyDescent="0.25">
      <c r="H17" s="27"/>
    </row>
    <row r="18" spans="2:10" x14ac:dyDescent="0.25">
      <c r="C18" s="30" t="s">
        <v>48</v>
      </c>
      <c r="H18" s="27"/>
      <c r="I18" s="27"/>
    </row>
    <row r="19" spans="2:10" ht="34.5" customHeight="1" x14ac:dyDescent="0.25">
      <c r="C19" s="55" t="s">
        <v>84</v>
      </c>
      <c r="H19" s="27"/>
      <c r="I19" s="76"/>
      <c r="J19" s="76"/>
    </row>
    <row r="20" spans="2:10" ht="33" customHeight="1" x14ac:dyDescent="0.25">
      <c r="C20" s="55" t="s">
        <v>85</v>
      </c>
      <c r="I20" s="77"/>
      <c r="J20" s="77"/>
    </row>
    <row r="23" spans="2:10" x14ac:dyDescent="0.25">
      <c r="B23" t="s">
        <v>64</v>
      </c>
    </row>
    <row r="24" spans="2:10" x14ac:dyDescent="0.25">
      <c r="B24" t="s">
        <v>77</v>
      </c>
    </row>
    <row r="25" spans="2:10" x14ac:dyDescent="0.25">
      <c r="B25" t="s">
        <v>65</v>
      </c>
    </row>
    <row r="26" spans="2:10" x14ac:dyDescent="0.25">
      <c r="C26" t="s">
        <v>68</v>
      </c>
    </row>
    <row r="27" spans="2:10" x14ac:dyDescent="0.25">
      <c r="C27" t="s">
        <v>76</v>
      </c>
    </row>
    <row r="28" spans="2:10" x14ac:dyDescent="0.25">
      <c r="B28" t="s">
        <v>81</v>
      </c>
    </row>
    <row r="29" spans="2:10" x14ac:dyDescent="0.25">
      <c r="C29" t="s">
        <v>69</v>
      </c>
    </row>
    <row r="30" spans="2:10" x14ac:dyDescent="0.25">
      <c r="C30" t="s">
        <v>74</v>
      </c>
    </row>
    <row r="31" spans="2:10" x14ac:dyDescent="0.25">
      <c r="C31" t="s">
        <v>75</v>
      </c>
    </row>
    <row r="32" spans="2:10" x14ac:dyDescent="0.25">
      <c r="B32" t="s">
        <v>66</v>
      </c>
    </row>
    <row r="33" spans="2:3" x14ac:dyDescent="0.25">
      <c r="C33" t="s">
        <v>70</v>
      </c>
    </row>
    <row r="34" spans="2:3" x14ac:dyDescent="0.25">
      <c r="C34" t="s">
        <v>82</v>
      </c>
    </row>
    <row r="35" spans="2:3" x14ac:dyDescent="0.25">
      <c r="C35" t="s">
        <v>73</v>
      </c>
    </row>
    <row r="36" spans="2:3" x14ac:dyDescent="0.25">
      <c r="B36" t="s">
        <v>67</v>
      </c>
    </row>
    <row r="37" spans="2:3" x14ac:dyDescent="0.25">
      <c r="C37" t="s">
        <v>71</v>
      </c>
    </row>
    <row r="38" spans="2:3" x14ac:dyDescent="0.25">
      <c r="C38" t="s">
        <v>72</v>
      </c>
    </row>
  </sheetData>
  <sortState ref="B4:AA11">
    <sortCondition descending="1" ref="AA4:AA11"/>
  </sortState>
  <mergeCells count="16">
    <mergeCell ref="I19:J19"/>
    <mergeCell ref="I20:J20"/>
    <mergeCell ref="B1:N1"/>
    <mergeCell ref="G2:H2"/>
    <mergeCell ref="I2:J2"/>
    <mergeCell ref="K2:L2"/>
    <mergeCell ref="M2:N2"/>
    <mergeCell ref="D2:D3"/>
    <mergeCell ref="B2:B3"/>
    <mergeCell ref="C2:C3"/>
    <mergeCell ref="E2:F2"/>
    <mergeCell ref="AA2:AA3"/>
    <mergeCell ref="O2:Q2"/>
    <mergeCell ref="R2:T2"/>
    <mergeCell ref="U2:W2"/>
    <mergeCell ref="X2:Z2"/>
  </mergeCells>
  <phoneticPr fontId="8" type="noConversion"/>
  <pageMargins left="0.7" right="0.7" top="0.78740157499999996" bottom="0.78740157499999996" header="0.3" footer="0.3"/>
  <pageSetup paperSize="8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e529b29-b2bb-4f0f-bf76-47ede62a77b9" xsi:nil="true"/>
    <SharedWithUsers xmlns="a867a263-4c00-4944-a435-72febfd70997">
      <UserInfo>
        <DisplayName>Mazal Rostislav</DisplayName>
        <AccountId>49</AccountId>
        <AccountType/>
      </UserInfo>
      <UserInfo>
        <DisplayName>Pekárek Aleš</DisplayName>
        <AccountId>205</AccountId>
        <AccountType/>
      </UserInfo>
      <UserInfo>
        <DisplayName>Pergl Ondřej</DisplayName>
        <AccountId>9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C60E23A6042254D9AC27A8652D978CA" ma:contentTypeVersion="13" ma:contentTypeDescription="Vytvoří nový dokument" ma:contentTypeScope="" ma:versionID="1b3ff6ff336d3f9947d56cf55bd5cbd9">
  <xsd:schema xmlns:xsd="http://www.w3.org/2001/XMLSchema" xmlns:xs="http://www.w3.org/2001/XMLSchema" xmlns:p="http://schemas.microsoft.com/office/2006/metadata/properties" xmlns:ns2="ae529b29-b2bb-4f0f-bf76-47ede62a77b9" xmlns:ns3="a867a263-4c00-4944-a435-72febfd70997" targetNamespace="http://schemas.microsoft.com/office/2006/metadata/properties" ma:root="true" ma:fieldsID="0f74924097c9db6fd3e65bd3392928f4" ns2:_="" ns3:_="">
    <xsd:import namespace="ae529b29-b2bb-4f0f-bf76-47ede62a77b9"/>
    <xsd:import namespace="a867a263-4c00-4944-a435-72febfd709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529b29-b2bb-4f0f-bf76-47ede62a77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tav odsouhlasení" ma:internalName="Stav_x0020_odsouhlasen_x00ed_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7a263-4c00-4944-a435-72febfd7099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33EB08-B6AB-4310-AB8D-9E1F66E27030}">
  <ds:schemaRefs>
    <ds:schemaRef ds:uri="a867a263-4c00-4944-a435-72febfd70997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e529b29-b2bb-4f0f-bf76-47ede62a77b9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C5F9310-6875-45F3-8F69-7237A5903A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B06047-5ADC-40BB-8496-6C449079CF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529b29-b2bb-4f0f-bf76-47ede62a77b9"/>
    <ds:schemaRef ds:uri="a867a263-4c00-4944-a435-72febfd709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Silnice_II_tridy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Zita Kucerova</dc:creator>
  <cp:keywords/>
  <dc:description/>
  <cp:lastModifiedBy>Lásková Lenka</cp:lastModifiedBy>
  <cp:revision/>
  <cp:lastPrinted>2023-11-28T08:40:11Z</cp:lastPrinted>
  <dcterms:created xsi:type="dcterms:W3CDTF">2020-05-27T13:32:17Z</dcterms:created>
  <dcterms:modified xsi:type="dcterms:W3CDTF">2024-02-23T05:33:55Z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0x010100FC60E23A6042254D9AC27A8652D978CA</vt:lpwstr>
  </property>
</Properties>
</file>