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Sekretariát RSK\RAP2021+\RAP 2021+\RAP 2021+_červen 2021\PRIORITIZACE\"/>
    </mc:Choice>
  </mc:AlternateContent>
  <bookViews>
    <workbookView xWindow="0" yWindow="0" windowWidth="28800" windowHeight="11700" activeTab="2"/>
  </bookViews>
  <sheets>
    <sheet name="Klíč silnice_final" sheetId="1" r:id="rId1"/>
    <sheet name="Klíč ZZS_final" sheetId="2" r:id="rId2"/>
    <sheet name="Klíč SŠ" sheetId="3" r:id="rId3"/>
    <sheet name="Deinstitucionalizace" sheetId="4" r:id="rId4"/>
  </sheets>
  <externalReferences>
    <externalReference r:id="rId5"/>
    <externalReference r:id="rId6"/>
  </externalReferences>
  <definedNames>
    <definedName name="_xlnm._FilterDatabase" localSheetId="3" hidden="1">Deinstitucionalizace!$A$4:$I$81</definedName>
    <definedName name="detail.SCall">[1]model!$B$32:$B$153</definedName>
    <definedName name="EFRR_SC_Tab_AP">'[1]alokace zjedn. AP - po aktivit.'!$E$8:$E$24</definedName>
    <definedName name="iti.kr">[1]model!$H$189:$H$201</definedName>
    <definedName name="ITI.pocetobci">[1]model!$D$189:$D$201</definedName>
    <definedName name="iti.pocetobyvatel">[1]model!$F$189:$F$201</definedName>
    <definedName name="iti.rozloha">[1]model!$E$189:$E$201</definedName>
    <definedName name="Klimakody.Kod.nazev">'[1]rozpad do aktivit v % + klima'!$C$2:$D$53</definedName>
    <definedName name="_xlnm.Criteria" localSheetId="3">Deinstitucionalizace!$A$5:$I$27</definedName>
    <definedName name="nazvy_SC_Tab_AP">'[1]alokace zjedn. AP - po aktivit.'!$C$8:$C$24</definedName>
    <definedName name="PO1celkem">'[2]finanční tabulky'!$L$28:$L$33</definedName>
    <definedName name="PO2celkem">'[2]finanční tabulky'!$L$34:$L$59</definedName>
    <definedName name="PO3celkem">'[2]finanční tabulky'!$L$60:$L$63</definedName>
    <definedName name="PO4celkem">'[2]finanční tabulky'!$L$64:$L$81</definedName>
    <definedName name="PO5celkem">'[2]finanční tabulky'!$L$82:$L$87</definedName>
    <definedName name="priosaSC1KR">'[2]finanční tabulky'!$D$28:$D$33</definedName>
    <definedName name="priosaSC31KR">'[2]finanční tabulky'!$D$60:$D$63</definedName>
    <definedName name="Procenta_SC_Tab_AP">'[1]alokace zjedn. AP - po aktivit.'!$F$8:$F$24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" i="3" l="1"/>
  <c r="J13" i="2"/>
  <c r="L13" i="1"/>
  <c r="J14" i="3"/>
  <c r="K13" i="1"/>
  <c r="I13" i="2"/>
  <c r="C3" i="1" l="1"/>
  <c r="C3" i="2" l="1"/>
  <c r="C4" i="3"/>
  <c r="C5" i="3"/>
  <c r="C3" i="3"/>
  <c r="C4" i="1" l="1"/>
  <c r="C4" i="2"/>
  <c r="D22" i="3" l="1"/>
  <c r="E14" i="2"/>
  <c r="E15" i="2"/>
  <c r="E16" i="2"/>
  <c r="E17" i="2"/>
  <c r="E18" i="2"/>
  <c r="E19" i="2"/>
  <c r="E20" i="2"/>
  <c r="E13" i="2"/>
  <c r="D14" i="2"/>
  <c r="D15" i="2"/>
  <c r="D16" i="2"/>
  <c r="D17" i="2"/>
  <c r="D18" i="2"/>
  <c r="D19" i="2"/>
  <c r="D20" i="2"/>
  <c r="D13" i="2"/>
  <c r="D9" i="2"/>
  <c r="D10" i="2"/>
  <c r="D11" i="2"/>
  <c r="D12" i="2"/>
  <c r="D8" i="2"/>
  <c r="E9" i="2"/>
  <c r="E10" i="2"/>
  <c r="E11" i="2"/>
  <c r="E12" i="2"/>
  <c r="E8" i="2"/>
  <c r="D14" i="1"/>
  <c r="D15" i="1"/>
  <c r="D16" i="1"/>
  <c r="D17" i="1"/>
  <c r="D18" i="1"/>
  <c r="D19" i="1"/>
  <c r="D20" i="1"/>
  <c r="D13" i="1"/>
  <c r="D9" i="1"/>
  <c r="D10" i="1"/>
  <c r="D11" i="1"/>
  <c r="D12" i="1"/>
  <c r="D8" i="1"/>
  <c r="F11" i="2" l="1"/>
  <c r="F10" i="2"/>
  <c r="F20" i="2"/>
  <c r="F16" i="2"/>
  <c r="F8" i="2"/>
  <c r="F14" i="2"/>
  <c r="F17" i="2"/>
  <c r="F19" i="2"/>
  <c r="F15" i="2"/>
  <c r="F18" i="2"/>
  <c r="F13" i="2"/>
  <c r="F9" i="2"/>
  <c r="F12" i="2"/>
  <c r="E14" i="1" l="1"/>
  <c r="I14" i="1" s="1"/>
  <c r="E15" i="1"/>
  <c r="I15" i="1" s="1"/>
  <c r="E16" i="1"/>
  <c r="I16" i="1" s="1"/>
  <c r="E17" i="1"/>
  <c r="I17" i="1" s="1"/>
  <c r="E18" i="1"/>
  <c r="I18" i="1" s="1"/>
  <c r="E19" i="1"/>
  <c r="I19" i="1" s="1"/>
  <c r="E20" i="1"/>
  <c r="I20" i="1" s="1"/>
  <c r="E13" i="1"/>
  <c r="I13" i="1" s="1"/>
  <c r="G81" i="4" l="1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3" i="4"/>
  <c r="I9" i="4"/>
  <c r="I5" i="4"/>
  <c r="C22" i="3"/>
  <c r="C21" i="3"/>
  <c r="C20" i="3"/>
  <c r="C19" i="3"/>
  <c r="C18" i="3"/>
  <c r="C17" i="3"/>
  <c r="C16" i="3"/>
  <c r="C15" i="3"/>
  <c r="C14" i="3"/>
  <c r="D14" i="3" s="1"/>
  <c r="C13" i="3"/>
  <c r="C12" i="3"/>
  <c r="C11" i="3"/>
  <c r="C10" i="3"/>
  <c r="C9" i="3"/>
  <c r="D9" i="3" s="1"/>
  <c r="E22" i="3"/>
  <c r="C21" i="2"/>
  <c r="F18" i="1" l="1"/>
  <c r="G18" i="1" s="1"/>
  <c r="F14" i="1"/>
  <c r="G14" i="1" s="1"/>
  <c r="D10" i="3"/>
  <c r="D11" i="3"/>
  <c r="D12" i="3"/>
  <c r="D13" i="3"/>
  <c r="D15" i="3"/>
  <c r="D16" i="3"/>
  <c r="D17" i="3"/>
  <c r="D18" i="3"/>
  <c r="D19" i="3"/>
  <c r="D20" i="3"/>
  <c r="D21" i="3"/>
  <c r="H81" i="4"/>
  <c r="I14" i="4"/>
  <c r="I81" i="4" s="1"/>
  <c r="E20" i="3"/>
  <c r="H20" i="3" s="1"/>
  <c r="G11" i="2"/>
  <c r="G10" i="2"/>
  <c r="G9" i="2"/>
  <c r="G8" i="2"/>
  <c r="G14" i="2"/>
  <c r="E10" i="1"/>
  <c r="F17" i="1"/>
  <c r="G17" i="1" s="1"/>
  <c r="F13" i="1"/>
  <c r="G13" i="1" s="1"/>
  <c r="E11" i="1"/>
  <c r="E12" i="1"/>
  <c r="F19" i="1"/>
  <c r="G19" i="1" s="1"/>
  <c r="F15" i="1"/>
  <c r="G15" i="1" s="1"/>
  <c r="E9" i="1"/>
  <c r="E8" i="1"/>
  <c r="I8" i="1" s="1"/>
  <c r="F16" i="1"/>
  <c r="G16" i="1" s="1"/>
  <c r="F20" i="1"/>
  <c r="G20" i="1" s="1"/>
  <c r="G19" i="2"/>
  <c r="G15" i="2"/>
  <c r="G13" i="2"/>
  <c r="G18" i="2"/>
  <c r="G12" i="2"/>
  <c r="G16" i="2"/>
  <c r="G17" i="2"/>
  <c r="E12" i="3"/>
  <c r="E10" i="3"/>
  <c r="G20" i="2"/>
  <c r="H22" i="3"/>
  <c r="C23" i="3"/>
  <c r="E9" i="3"/>
  <c r="E11" i="3"/>
  <c r="E13" i="3"/>
  <c r="E15" i="3"/>
  <c r="E17" i="3"/>
  <c r="E19" i="3"/>
  <c r="E21" i="3"/>
  <c r="E14" i="3"/>
  <c r="E16" i="3"/>
  <c r="E18" i="3"/>
  <c r="F9" i="1" l="1"/>
  <c r="G9" i="1" s="1"/>
  <c r="I9" i="1"/>
  <c r="F12" i="1"/>
  <c r="G12" i="1" s="1"/>
  <c r="I12" i="1"/>
  <c r="F11" i="1"/>
  <c r="G11" i="1" s="1"/>
  <c r="I11" i="1"/>
  <c r="F10" i="1"/>
  <c r="G10" i="1" s="1"/>
  <c r="I10" i="1"/>
  <c r="F8" i="1"/>
  <c r="G8" i="1" s="1"/>
  <c r="H16" i="3"/>
  <c r="F16" i="3"/>
  <c r="G16" i="3" s="1"/>
  <c r="F17" i="3"/>
  <c r="G17" i="3" s="1"/>
  <c r="H17" i="3"/>
  <c r="H12" i="3"/>
  <c r="F12" i="3"/>
  <c r="G12" i="3" s="1"/>
  <c r="H18" i="3"/>
  <c r="F18" i="3"/>
  <c r="G18" i="3" s="1"/>
  <c r="F19" i="3"/>
  <c r="G19" i="3" s="1"/>
  <c r="H19" i="3"/>
  <c r="F15" i="3"/>
  <c r="G15" i="3" s="1"/>
  <c r="H15" i="3"/>
  <c r="F13" i="3"/>
  <c r="G13" i="3" s="1"/>
  <c r="H13" i="3"/>
  <c r="F9" i="3"/>
  <c r="G9" i="3" s="1"/>
  <c r="H9" i="3"/>
  <c r="F20" i="3"/>
  <c r="G20" i="3" s="1"/>
  <c r="F11" i="3"/>
  <c r="G11" i="3" s="1"/>
  <c r="H11" i="3"/>
  <c r="H14" i="3"/>
  <c r="F14" i="3"/>
  <c r="G14" i="3" s="1"/>
  <c r="F21" i="3"/>
  <c r="G21" i="3" s="1"/>
  <c r="H21" i="3"/>
  <c r="F22" i="3"/>
  <c r="G22" i="3" s="1"/>
  <c r="H10" i="3"/>
  <c r="F10" i="3"/>
  <c r="G10" i="3" s="1"/>
</calcChain>
</file>

<file path=xl/comments1.xml><?xml version="1.0" encoding="utf-8"?>
<comments xmlns="http://schemas.openxmlformats.org/spreadsheetml/2006/main">
  <authors>
    <author>Fejt Martin Bc.</author>
  </authors>
  <commentList>
    <comment ref="G3" authorId="0" shapeId="0">
      <text>
        <r>
          <rPr>
            <b/>
            <sz val="9"/>
            <color indexed="81"/>
            <rFont val="Tahoma"/>
            <charset val="1"/>
          </rPr>
          <t>Fejt Martin Bc.:</t>
        </r>
        <r>
          <rPr>
            <sz val="9"/>
            <color indexed="81"/>
            <rFont val="Tahoma"/>
            <charset val="1"/>
          </rPr>
          <t xml:space="preserve">
Uveďte ceny včetně DPH.</t>
        </r>
      </text>
    </comment>
    <comment ref="A4" authorId="0" shapeId="0">
      <text>
        <r>
          <rPr>
            <b/>
            <sz val="9"/>
            <color indexed="81"/>
            <rFont val="Tahoma"/>
            <charset val="1"/>
          </rPr>
          <t>Fejt Martin Bc.:</t>
        </r>
        <r>
          <rPr>
            <sz val="9"/>
            <color indexed="81"/>
            <rFont val="Tahoma"/>
            <charset val="1"/>
          </rPr>
          <t xml:space="preserve">
Vyberte ze seznamu.</t>
        </r>
      </text>
    </comment>
    <comment ref="B4" authorId="0" shapeId="0">
      <text>
        <r>
          <rPr>
            <b/>
            <sz val="9"/>
            <color indexed="81"/>
            <rFont val="Tahoma"/>
            <charset val="1"/>
          </rPr>
          <t>Fejt Martin Bc.:</t>
        </r>
        <r>
          <rPr>
            <sz val="9"/>
            <color indexed="81"/>
            <rFont val="Tahoma"/>
            <charset val="1"/>
          </rPr>
          <t xml:space="preserve">
Název příspěvkové organizace, která je v transformaci nebo u které chcete transformaci zahájit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  <charset val="238"/>
          </rPr>
          <t>Fejt Martin Bc.:</t>
        </r>
        <r>
          <rPr>
            <sz val="9"/>
            <color indexed="81"/>
            <rFont val="Tahoma"/>
            <family val="2"/>
            <charset val="238"/>
          </rPr>
          <t xml:space="preserve">
Vyberte ze seznamu. 
Zahájena - již byly nebo jsou realizovány investiční projekt(y) pro transformaci organizace.
Nezahájena - se zahájením transformace organizace se počítá až pro příští dotační výzvy, např. v rámci programového období 2021+.</t>
        </r>
      </text>
    </comment>
    <comment ref="F4" authorId="0" shapeId="0">
      <text>
        <r>
          <rPr>
            <b/>
            <sz val="9"/>
            <color indexed="81"/>
            <rFont val="Tahoma"/>
            <charset val="1"/>
          </rPr>
          <t>Fejt Martin Bc.:</t>
        </r>
        <r>
          <rPr>
            <sz val="9"/>
            <color indexed="81"/>
            <rFont val="Tahoma"/>
            <charset val="1"/>
          </rPr>
          <t xml:space="preserve">
Vyplňte předpokládané náklady na investiční část projektu (zejména nákup nemovitostí, stavební práce, příprava a zebezpečení stavební akce, nákup automobilu, atp.)</t>
        </r>
      </text>
    </comment>
    <comment ref="G4" authorId="0" shapeId="0">
      <text>
        <r>
          <rPr>
            <b/>
            <sz val="9"/>
            <color indexed="81"/>
            <rFont val="Tahoma"/>
            <charset val="1"/>
          </rPr>
          <t>Fejt Martin Bc.:</t>
        </r>
        <r>
          <rPr>
            <sz val="9"/>
            <color indexed="81"/>
            <rFont val="Tahoma"/>
            <charset val="1"/>
          </rPr>
          <t xml:space="preserve">
Vyplňte předpokládané náklady na investiční část projektu (zejména nákup nemovitostí, stavební práce, příprava a zebezpečení stavební akce, nákup automobilu, atp.)</t>
        </r>
      </text>
    </comment>
    <comment ref="H4" authorId="0" shapeId="0">
      <text>
        <r>
          <rPr>
            <b/>
            <sz val="9"/>
            <color indexed="81"/>
            <rFont val="Tahoma"/>
            <charset val="1"/>
          </rPr>
          <t>Fejt Martin Bc.:</t>
        </r>
        <r>
          <rPr>
            <sz val="9"/>
            <color indexed="81"/>
            <rFont val="Tahoma"/>
            <charset val="1"/>
          </rPr>
          <t xml:space="preserve">
Předpokládané náklady neinvestičního charakteru (mzdové náklady manažera projektu, transformační plán, vybavení, atp.)</t>
        </r>
      </text>
    </comment>
    <comment ref="I4" authorId="0" shapeId="0">
      <text>
        <r>
          <rPr>
            <b/>
            <sz val="9"/>
            <color indexed="81"/>
            <rFont val="Tahoma"/>
            <charset val="1"/>
          </rPr>
          <t>Fejt Martin Bc.:</t>
        </r>
        <r>
          <rPr>
            <sz val="9"/>
            <color indexed="81"/>
            <rFont val="Tahoma"/>
            <charset val="1"/>
          </rPr>
          <t xml:space="preserve">
Nevyplňujte.</t>
        </r>
      </text>
    </comment>
    <comment ref="B81" authorId="0" shapeId="0">
      <text>
        <r>
          <rPr>
            <sz val="9"/>
            <color indexed="81"/>
            <rFont val="Tahoma"/>
            <family val="2"/>
            <charset val="238"/>
          </rPr>
          <t>Vyplňte informace o osobě, která může k tabulce podat doplňující informace.</t>
        </r>
      </text>
    </comment>
  </commentList>
</comments>
</file>

<file path=xl/sharedStrings.xml><?xml version="1.0" encoding="utf-8"?>
<sst xmlns="http://schemas.openxmlformats.org/spreadsheetml/2006/main" count="491" uniqueCount="156">
  <si>
    <t>IROP - klíč silnice</t>
  </si>
  <si>
    <t>EFRR</t>
  </si>
  <si>
    <t>EFRR + SR</t>
  </si>
  <si>
    <t>Přechodové</t>
  </si>
  <si>
    <t>+ 15 %</t>
  </si>
  <si>
    <t>Méně rozvinuté</t>
  </si>
  <si>
    <t>VARIANTA 3
průměr variant 1 a 2</t>
  </si>
  <si>
    <t>Prioritní síť 
tis. km</t>
  </si>
  <si>
    <t>EFRR + SR / tis. km prioritní sítě</t>
  </si>
  <si>
    <t>tis. km</t>
  </si>
  <si>
    <t>AK %</t>
  </si>
  <si>
    <t>EFRR + SR (%)</t>
  </si>
  <si>
    <t xml:space="preserve">změna </t>
  </si>
  <si>
    <t>Jihočeský kraj</t>
  </si>
  <si>
    <t>Jihomoravský kraj</t>
  </si>
  <si>
    <t>Kraj Vysočina</t>
  </si>
  <si>
    <t>Plzeňský kraj</t>
  </si>
  <si>
    <t>Středočeský kraj</t>
  </si>
  <si>
    <t>Karlovarský kraj</t>
  </si>
  <si>
    <t>Královéhradecký kraj</t>
  </si>
  <si>
    <t>Liberecký kraj</t>
  </si>
  <si>
    <t>Moravskoslezský kraj</t>
  </si>
  <si>
    <t>Olomoucký kraj</t>
  </si>
  <si>
    <t>Pardubický kraj</t>
  </si>
  <si>
    <t>Ústecký kraj</t>
  </si>
  <si>
    <t>Zlínský kraj</t>
  </si>
  <si>
    <t>Celkem</t>
  </si>
  <si>
    <t>IROP - klíč ZZS</t>
  </si>
  <si>
    <t>počet</t>
  </si>
  <si>
    <t>IROP - klíč SŠ</t>
  </si>
  <si>
    <t>Vícerozvínuté</t>
  </si>
  <si>
    <t>+ 50 %</t>
  </si>
  <si>
    <t>+ 20 %</t>
  </si>
  <si>
    <t>+ 5 %</t>
  </si>
  <si>
    <t>Počet žáků / studentů SŠ, VOŠ a konzervatoří</t>
  </si>
  <si>
    <t>EFRR + SR / student</t>
  </si>
  <si>
    <t>Praha</t>
  </si>
  <si>
    <t>2 - Příloha 1</t>
  </si>
  <si>
    <t>Tabulka k transformaci pobytových sociálních služeb - plány pro příští programové období 2021+ (stav 17. 03. 2021)</t>
  </si>
  <si>
    <t>I.  identifikace subjektu</t>
  </si>
  <si>
    <t>IV. předpokládané náklady pro dosažení cíle</t>
  </si>
  <si>
    <t>zřizovatel (kraj)</t>
  </si>
  <si>
    <t>organizace</t>
  </si>
  <si>
    <t>stav transformace</t>
  </si>
  <si>
    <t>Cíl</t>
  </si>
  <si>
    <t>Poznámky</t>
  </si>
  <si>
    <t>INVESTICE BEZ DPH</t>
  </si>
  <si>
    <t>INVESTICE S DPH</t>
  </si>
  <si>
    <t>NEINVESTICE</t>
  </si>
  <si>
    <t xml:space="preserve">
CELKEM S DPH</t>
  </si>
  <si>
    <t>Domov sociálních služeb Liblí</t>
  </si>
  <si>
    <t>nezahájena</t>
  </si>
  <si>
    <t>úplná transformace</t>
  </si>
  <si>
    <t>transformační plán není, hlavní priorita</t>
  </si>
  <si>
    <t>Domov "Bez zámků" Tuchořice, příspěvková organizace</t>
  </si>
  <si>
    <t>zahájena - 3. etapa</t>
  </si>
  <si>
    <t>Domovy sociálních služeb Kadaň a Mašťov p.o. - STD a CHB Kadaň</t>
  </si>
  <si>
    <t>bez připravenosti, zatím neschválený záměr</t>
  </si>
  <si>
    <t xml:space="preserve">Podkrušnohorské budovy sociálních služeb Dubí - Teplice, p.o. - Domov pro seniory Na Výšině v Dubí </t>
  </si>
  <si>
    <t>"ostatní" - vybudování objektu pro osoby s diagnózou schizofrenie</t>
  </si>
  <si>
    <t>Domov u studánky - DOZP Rudoltice</t>
  </si>
  <si>
    <t>zahájena</t>
  </si>
  <si>
    <t>transformační plán je, hlavní priorita</t>
  </si>
  <si>
    <t>.</t>
  </si>
  <si>
    <t>Domov u studánky Lanškrounsko - DOZP</t>
  </si>
  <si>
    <t>transformační plán, hlavní priorita</t>
  </si>
  <si>
    <t>Domov pod hradem Žampach - DOZP</t>
  </si>
  <si>
    <t>Domov Na cestě Skuteč - DZR duševní onemocnění</t>
  </si>
  <si>
    <t>kompletní dokončení trasformace</t>
  </si>
  <si>
    <t>transformační plán</t>
  </si>
  <si>
    <t>Domov pod Kuňkou Ráby - DOZP</t>
  </si>
  <si>
    <t>Transformace ÚSP pro mládež Kvasiny – výstavba DOZP v lokalitě Nové Město nad Metují</t>
  </si>
  <si>
    <t>Transformace ÚSP pro mládež Kvasiny – výstavba DOZP v lokalitě Častolovice</t>
  </si>
  <si>
    <t>Vybudování služby chráněného bydlení (6 lůžek). Poskytovatelem služby bude ÚSP Kvasiny - lokalita Náchodsko</t>
  </si>
  <si>
    <t xml:space="preserve">Vybudování CHB v lokalitě Hořice - DSS Chotělice </t>
  </si>
  <si>
    <t xml:space="preserve">Rozvoj komunitních sociálních služeb DOZP v lokalitě Jičín   - DSS Chotělice </t>
  </si>
  <si>
    <t xml:space="preserve">Rozvoj komunitních sociálních služeb CHB v lokalitě Jičín  - DSS Chotělice </t>
  </si>
  <si>
    <t xml:space="preserve">Rozvoj dostupnosti komunitních sociálních služeb - výstavba CHB v lokalitě Nová Paka  - DSS Chotělice </t>
  </si>
  <si>
    <t xml:space="preserve">Transformace ÚSP pro mládež Kvasiny - Vybudování komunitního DOZP v Jaroměři </t>
  </si>
  <si>
    <t>Rozvoj dostupnosti komunitních sociálních služeb CHB v lokalitě Dobruška - DNSV</t>
  </si>
  <si>
    <t>částečná transformace</t>
  </si>
  <si>
    <t>transformační plán ne</t>
  </si>
  <si>
    <t>Transformace DNSV – výstavba CHB v lokalitě Náchod 2</t>
  </si>
  <si>
    <t>Bez nositele/Chráněné bydlení pro osoby s duševním onemocněním Trutnovsko</t>
  </si>
  <si>
    <t>Rozvoj dostupnosti komunitních pobytových služeb DNSV - komunitní DZR</t>
  </si>
  <si>
    <t>Zámek Dolní Životice</t>
  </si>
  <si>
    <t>Výstavba DOZP formou rodinných domků pro osoby s PAS a domek pro management a materiálně technické zázemí.</t>
  </si>
  <si>
    <t>Domov Krajánek, poskytovatel sociálních služeb</t>
  </si>
  <si>
    <t>kompletní nová transformace</t>
  </si>
  <si>
    <t>příprava zahájena</t>
  </si>
  <si>
    <t>Koniklec Suchomasty, poskytovatel sociálních služeb</t>
  </si>
  <si>
    <t>Nalžovický zámek, poskytovatel sociálních služeb</t>
  </si>
  <si>
    <t>Rybka, poskytovatel sociálních služeb</t>
  </si>
  <si>
    <t>Bellevue, poskytovatel sociálních služeb</t>
  </si>
  <si>
    <t>kompletní nová transformace (transformace započala bez TP, který bude vypracován)</t>
  </si>
  <si>
    <t>Zámek Břežany, p.o.</t>
  </si>
  <si>
    <t>částečná</t>
  </si>
  <si>
    <t>příprava nezahájena</t>
  </si>
  <si>
    <t>Srdce v domě, p.o.</t>
  </si>
  <si>
    <t>Paprsek, p.o.</t>
  </si>
  <si>
    <t>Domov Horizont, p.o.</t>
  </si>
  <si>
    <t>Zámeček Střelice, p.o.</t>
  </si>
  <si>
    <t>Habrovanský zámek, p.o.</t>
  </si>
  <si>
    <t>Emin zámek, p.o.</t>
  </si>
  <si>
    <t xml:space="preserve">kompletní </t>
  </si>
  <si>
    <t>Sociální služby Uherské Hradiště, p.o. - DOZP Uherský Brod</t>
  </si>
  <si>
    <t>Sociální služby Uherské Hradiště, p.o. - DOZP Javorník, Chvalčov  (DOZP Bystřice pod Hostýnem)</t>
  </si>
  <si>
    <t>Sociální služby Uherské Hradiště, p.o. - DOZP Javorník, Chvalčov (CHB)</t>
  </si>
  <si>
    <t>Sociální služby Uherské Hradiště, p.o. - DOZP Javorník, Chvalčov (DOZP II)</t>
  </si>
  <si>
    <t>Sociální služby Uherské Hradiště, p.o. - DOZP Kunovice, Na Bělince (DOZP I)</t>
  </si>
  <si>
    <t>Sociální služby Uherské Hradiště, p.o. - DOZP Kunovice, Na Bělince (DOZP II)</t>
  </si>
  <si>
    <t>Sociální služby Uherské Hradiště, p.o. - DOZP Velehrad-Buchlovská (DZR)</t>
  </si>
  <si>
    <t>Sociální služby Uherské Hradiště, p.o. - DOZP Velehrad-Buchlovská (DZP)</t>
  </si>
  <si>
    <t>Sociální služby Vsetín, p.o. - DZR Pržno (komunitní DZR)</t>
  </si>
  <si>
    <t>Centrum Áčko Valašské Meziříčí, p.o. - odlehčovací služba</t>
  </si>
  <si>
    <t>úplná</t>
  </si>
  <si>
    <t xml:space="preserve">Sociální služby Vsetín, p.o. - transformace DOZP Zašová (DZR-PAS) </t>
  </si>
  <si>
    <t>Sociální služby města Kroměříže (Denní stac. a odlehč. služba)</t>
  </si>
  <si>
    <t>Sociální služby města Kroměříže (STD)</t>
  </si>
  <si>
    <t>Sociální služby města Kroměříže (CHB)</t>
  </si>
  <si>
    <t>Domov Háj
(ambulantní služby v Golčově Jeníkově)</t>
  </si>
  <si>
    <t>transformační plán ano, dokončení transf. procesu</t>
  </si>
  <si>
    <t>Domov Kamélie Křižanov
(sídlo a ambulantní služby ve Velkém Meziříčí)</t>
  </si>
  <si>
    <t>Domov ve Zboží</t>
  </si>
  <si>
    <t>transformační plán ano</t>
  </si>
  <si>
    <t>Domov Černovice - Lidmaň
(domácnosti DOZP)</t>
  </si>
  <si>
    <t>transformační plán - ano, probíhá aktualizace po sloučení organizací</t>
  </si>
  <si>
    <t>Domov Černovice - Lidmaň
(domácnosti CHB)</t>
  </si>
  <si>
    <t>Domov Černovice - Lidmaň
(ambulantní služby pro tranf. domácnosti Lidmaně a Černovic)</t>
  </si>
  <si>
    <t>APOSS</t>
  </si>
  <si>
    <t>Služby sociální péče TEREZA, příspěvková organizace</t>
  </si>
  <si>
    <t>Domov Libníč a Centrum sociálních služeb Empatie</t>
  </si>
  <si>
    <t>investiční záměr</t>
  </si>
  <si>
    <t>Domov seniorů Mistra Křišťana Prachatice</t>
  </si>
  <si>
    <t>Nové Zámky – poskytovatel sociálních služeb</t>
  </si>
  <si>
    <t xml:space="preserve">Domov "Na Zámku" Nezamyslice </t>
  </si>
  <si>
    <t>závazek k transformaci</t>
  </si>
  <si>
    <t>Domov Paprsek Olšany</t>
  </si>
  <si>
    <t>Centrum Dominika Kokory, příspěvková organizace</t>
  </si>
  <si>
    <t>Domov Na zámečku Rokytnice</t>
  </si>
  <si>
    <t xml:space="preserve">Domov Větrný mlýn Skalička </t>
  </si>
  <si>
    <t>Vincentinum - poskytovatel sociálních služeb Šternberk</t>
  </si>
  <si>
    <t>VARIANTA 11
počet výjezdových základem a výjezdových skupin (50 : 50)</t>
  </si>
  <si>
    <t>34 a 52,5</t>
  </si>
  <si>
    <t>23 a 45,5</t>
  </si>
  <si>
    <t>13 a 22,5</t>
  </si>
  <si>
    <t>22 a 30</t>
  </si>
  <si>
    <t>16 a 30,5</t>
  </si>
  <si>
    <t>15 a 31</t>
  </si>
  <si>
    <t>35 a 64,4</t>
  </si>
  <si>
    <t>16 a 30</t>
  </si>
  <si>
    <t>18 a 31</t>
  </si>
  <si>
    <t>27 a 46</t>
  </si>
  <si>
    <t>44 a 83</t>
  </si>
  <si>
    <t>22 a 44,5</t>
  </si>
  <si>
    <t>16 a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</si>
</sst>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Kč&quot;;\-#,##0\ &quot;Kč&quot;"/>
    <numFmt numFmtId="43" formatCode="_-* #,##0.00_-;\-* #,##0.00_-;_-* &quot;-&quot;??_-;_-@_-"/>
    <numFmt numFmtId="164" formatCode="_-* #,##0.00\ _K_č_-;\-* #,##0.00\ _K_č_-;_-* &quot;-&quot;??\ _K_č_-;_-@_-"/>
    <numFmt numFmtId="165" formatCode="_-* #,##0_-;\-* #,##0_-;_-* &quot;-&quot;??_-;_-@_-"/>
  </numFmts>
  <fonts count="23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9"/>
      <name val="Calibri"/>
      <family val="2"/>
      <charset val="238"/>
    </font>
    <font>
      <b/>
      <sz val="11.5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6" fillId="0" borderId="0"/>
  </cellStyleXfs>
  <cellXfs count="133">
    <xf numFmtId="0" fontId="0" fillId="0" borderId="0" xfId="0"/>
    <xf numFmtId="0" fontId="3" fillId="0" borderId="0" xfId="2" applyFont="1"/>
    <xf numFmtId="0" fontId="2" fillId="0" borderId="0" xfId="2"/>
    <xf numFmtId="164" fontId="4" fillId="0" borderId="1" xfId="0" applyNumberFormat="1" applyFont="1" applyBorder="1" applyAlignment="1">
      <alignment horizontal="left"/>
    </xf>
    <xf numFmtId="165" fontId="2" fillId="0" borderId="1" xfId="2" applyNumberFormat="1" applyBorder="1"/>
    <xf numFmtId="0" fontId="2" fillId="0" borderId="1" xfId="2" applyBorder="1" applyAlignment="1">
      <alignment horizontal="center"/>
    </xf>
    <xf numFmtId="0" fontId="5" fillId="2" borderId="4" xfId="2" applyFont="1" applyFill="1" applyBorder="1" applyAlignment="1">
      <alignment horizontal="center" wrapText="1"/>
    </xf>
    <xf numFmtId="0" fontId="5" fillId="2" borderId="1" xfId="2" applyFont="1" applyFill="1" applyBorder="1" applyAlignment="1">
      <alignment horizontal="center" wrapText="1"/>
    </xf>
    <xf numFmtId="0" fontId="5" fillId="2" borderId="5" xfId="2" applyFont="1" applyFill="1" applyBorder="1" applyAlignment="1">
      <alignment horizontal="center" wrapText="1"/>
    </xf>
    <xf numFmtId="0" fontId="2" fillId="3" borderId="1" xfId="2" applyFill="1" applyBorder="1"/>
    <xf numFmtId="0" fontId="2" fillId="4" borderId="1" xfId="2" applyFill="1" applyBorder="1"/>
    <xf numFmtId="2" fontId="5" fillId="4" borderId="1" xfId="2" applyNumberFormat="1" applyFont="1" applyFill="1" applyBorder="1"/>
    <xf numFmtId="3" fontId="5" fillId="0" borderId="1" xfId="2" applyNumberFormat="1" applyFont="1" applyBorder="1" applyAlignment="1">
      <alignment horizontal="center" vertical="center"/>
    </xf>
    <xf numFmtId="2" fontId="5" fillId="0" borderId="1" xfId="3" applyNumberFormat="1" applyFont="1" applyBorder="1" applyAlignment="1">
      <alignment horizontal="center"/>
    </xf>
    <xf numFmtId="2" fontId="5" fillId="0" borderId="3" xfId="3" applyNumberFormat="1" applyFont="1" applyBorder="1" applyAlignment="1">
      <alignment horizontal="center"/>
    </xf>
    <xf numFmtId="165" fontId="4" fillId="0" borderId="5" xfId="1" applyNumberFormat="1" applyFont="1" applyBorder="1"/>
    <xf numFmtId="0" fontId="2" fillId="0" borderId="6" xfId="2" applyBorder="1" applyAlignment="1">
      <alignment horizontal="center"/>
    </xf>
    <xf numFmtId="0" fontId="2" fillId="2" borderId="1" xfId="2" applyFill="1" applyBorder="1" applyAlignment="1">
      <alignment wrapText="1"/>
    </xf>
    <xf numFmtId="0" fontId="2" fillId="3" borderId="1" xfId="2" applyFill="1" applyBorder="1" applyAlignment="1">
      <alignment horizontal="center"/>
    </xf>
    <xf numFmtId="2" fontId="2" fillId="3" borderId="1" xfId="2" applyNumberFormat="1" applyFill="1" applyBorder="1" applyAlignment="1">
      <alignment horizontal="center"/>
    </xf>
    <xf numFmtId="43" fontId="2" fillId="3" borderId="1" xfId="1" applyFont="1" applyFill="1" applyBorder="1" applyAlignment="1">
      <alignment horizontal="center"/>
    </xf>
    <xf numFmtId="2" fontId="2" fillId="0" borderId="1" xfId="2" applyNumberFormat="1" applyBorder="1" applyAlignment="1">
      <alignment horizontal="center"/>
    </xf>
    <xf numFmtId="43" fontId="2" fillId="0" borderId="1" xfId="1" applyFont="1" applyBorder="1" applyAlignment="1">
      <alignment horizontal="center"/>
    </xf>
    <xf numFmtId="0" fontId="5" fillId="4" borderId="1" xfId="2" applyFont="1" applyFill="1" applyBorder="1"/>
    <xf numFmtId="0" fontId="5" fillId="0" borderId="1" xfId="2" applyFont="1" applyBorder="1" applyAlignment="1">
      <alignment horizontal="center"/>
    </xf>
    <xf numFmtId="0" fontId="6" fillId="0" borderId="0" xfId="4"/>
    <xf numFmtId="164" fontId="2" fillId="0" borderId="1" xfId="0" applyNumberFormat="1" applyFont="1" applyBorder="1" applyAlignment="1">
      <alignment horizontal="left"/>
    </xf>
    <xf numFmtId="49" fontId="7" fillId="0" borderId="0" xfId="0" applyNumberFormat="1" applyFont="1"/>
    <xf numFmtId="165" fontId="2" fillId="3" borderId="1" xfId="1" applyNumberFormat="1" applyFont="1" applyFill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0" fontId="2" fillId="5" borderId="1" xfId="2" applyFill="1" applyBorder="1"/>
    <xf numFmtId="165" fontId="2" fillId="5" borderId="1" xfId="1" applyNumberFormat="1" applyFont="1" applyFill="1" applyBorder="1" applyAlignment="1">
      <alignment horizontal="center"/>
    </xf>
    <xf numFmtId="2" fontId="2" fillId="5" borderId="1" xfId="2" applyNumberFormat="1" applyFill="1" applyBorder="1" applyAlignment="1">
      <alignment horizontal="center"/>
    </xf>
    <xf numFmtId="43" fontId="2" fillId="5" borderId="1" xfId="1" applyFont="1" applyFill="1" applyBorder="1" applyAlignment="1">
      <alignment horizontal="center"/>
    </xf>
    <xf numFmtId="165" fontId="5" fillId="0" borderId="1" xfId="1" applyNumberFormat="1" applyFont="1" applyBorder="1" applyAlignment="1">
      <alignment horizontal="center"/>
    </xf>
    <xf numFmtId="2" fontId="5" fillId="0" borderId="1" xfId="2" applyNumberFormat="1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8" fillId="0" borderId="0" xfId="2" applyFont="1"/>
    <xf numFmtId="0" fontId="5" fillId="6" borderId="6" xfId="2" applyFont="1" applyFill="1" applyBorder="1" applyAlignment="1">
      <alignment horizontal="center" vertical="center"/>
    </xf>
    <xf numFmtId="0" fontId="10" fillId="7" borderId="15" xfId="2" applyFont="1" applyFill="1" applyBorder="1"/>
    <xf numFmtId="0" fontId="10" fillId="7" borderId="16" xfId="2" applyFont="1" applyFill="1" applyBorder="1"/>
    <xf numFmtId="0" fontId="10" fillId="7" borderId="8" xfId="2" applyFont="1" applyFill="1" applyBorder="1" applyAlignment="1">
      <alignment wrapText="1"/>
    </xf>
    <xf numFmtId="0" fontId="10" fillId="7" borderId="7" xfId="2" applyFont="1" applyFill="1" applyBorder="1" applyAlignment="1">
      <alignment wrapText="1"/>
    </xf>
    <xf numFmtId="0" fontId="10" fillId="7" borderId="9" xfId="2" applyFont="1" applyFill="1" applyBorder="1" applyAlignment="1">
      <alignment wrapText="1"/>
    </xf>
    <xf numFmtId="0" fontId="10" fillId="7" borderId="17" xfId="2" applyFont="1" applyFill="1" applyBorder="1" applyAlignment="1">
      <alignment wrapText="1"/>
    </xf>
    <xf numFmtId="0" fontId="10" fillId="7" borderId="18" xfId="2" applyFont="1" applyFill="1" applyBorder="1" applyAlignment="1">
      <alignment wrapText="1"/>
    </xf>
    <xf numFmtId="0" fontId="11" fillId="0" borderId="0" xfId="2" applyFont="1"/>
    <xf numFmtId="0" fontId="5" fillId="8" borderId="21" xfId="2" applyFont="1" applyFill="1" applyBorder="1" applyAlignment="1">
      <alignment vertical="center"/>
    </xf>
    <xf numFmtId="0" fontId="13" fillId="8" borderId="23" xfId="2" applyFont="1" applyFill="1" applyBorder="1" applyAlignment="1">
      <alignment horizontal="left" vertical="center" indent="1"/>
    </xf>
    <xf numFmtId="1" fontId="5" fillId="5" borderId="24" xfId="2" applyNumberFormat="1" applyFont="1" applyFill="1" applyBorder="1" applyAlignment="1">
      <alignment horizontal="center" vertical="center"/>
    </xf>
    <xf numFmtId="5" fontId="5" fillId="5" borderId="24" xfId="2" applyNumberFormat="1" applyFont="1" applyFill="1" applyBorder="1" applyAlignment="1">
      <alignment vertical="center"/>
    </xf>
    <xf numFmtId="5" fontId="5" fillId="5" borderId="25" xfId="2" applyNumberFormat="1" applyFont="1" applyFill="1" applyBorder="1" applyAlignment="1">
      <alignment vertical="center"/>
    </xf>
    <xf numFmtId="0" fontId="18" fillId="2" borderId="1" xfId="2" applyFont="1" applyFill="1" applyBorder="1" applyAlignment="1">
      <alignment horizontal="center" wrapText="1"/>
    </xf>
    <xf numFmtId="165" fontId="5" fillId="0" borderId="1" xfId="2" applyNumberFormat="1" applyFont="1" applyBorder="1"/>
    <xf numFmtId="0" fontId="5" fillId="0" borderId="0" xfId="2" applyFont="1" applyAlignment="1">
      <alignment horizontal="center"/>
    </xf>
    <xf numFmtId="2" fontId="2" fillId="3" borderId="5" xfId="2" applyNumberFormat="1" applyFill="1" applyBorder="1" applyAlignment="1">
      <alignment horizontal="center"/>
    </xf>
    <xf numFmtId="2" fontId="2" fillId="0" borderId="5" xfId="2" applyNumberFormat="1" applyBorder="1" applyAlignment="1">
      <alignment horizontal="center"/>
    </xf>
    <xf numFmtId="2" fontId="2" fillId="5" borderId="5" xfId="2" applyNumberFormat="1" applyFill="1" applyBorder="1" applyAlignment="1">
      <alignment horizontal="center"/>
    </xf>
    <xf numFmtId="2" fontId="2" fillId="3" borderId="4" xfId="2" applyNumberFormat="1" applyFill="1" applyBorder="1" applyAlignment="1">
      <alignment horizontal="center"/>
    </xf>
    <xf numFmtId="2" fontId="2" fillId="0" borderId="4" xfId="2" applyNumberFormat="1" applyBorder="1" applyAlignment="1">
      <alignment horizontal="center"/>
    </xf>
    <xf numFmtId="2" fontId="2" fillId="5" borderId="4" xfId="2" applyNumberFormat="1" applyFill="1" applyBorder="1" applyAlignment="1">
      <alignment horizontal="center"/>
    </xf>
    <xf numFmtId="164" fontId="5" fillId="0" borderId="1" xfId="0" applyNumberFormat="1" applyFont="1" applyBorder="1" applyAlignment="1">
      <alignment horizontal="left"/>
    </xf>
    <xf numFmtId="165" fontId="5" fillId="0" borderId="1" xfId="1" applyNumberFormat="1" applyFont="1" applyBorder="1"/>
    <xf numFmtId="0" fontId="2" fillId="0" borderId="0" xfId="0" applyFont="1"/>
    <xf numFmtId="3" fontId="20" fillId="3" borderId="1" xfId="2" applyNumberFormat="1" applyFont="1" applyFill="1" applyBorder="1" applyAlignment="1">
      <alignment horizontal="center" vertical="center"/>
    </xf>
    <xf numFmtId="2" fontId="2" fillId="3" borderId="5" xfId="3" applyNumberFormat="1" applyFont="1" applyFill="1" applyBorder="1" applyAlignment="1">
      <alignment horizontal="center"/>
    </xf>
    <xf numFmtId="2" fontId="2" fillId="3" borderId="4" xfId="3" applyNumberFormat="1" applyFont="1" applyFill="1" applyBorder="1" applyAlignment="1">
      <alignment horizontal="center"/>
    </xf>
    <xf numFmtId="2" fontId="2" fillId="3" borderId="1" xfId="3" applyNumberFormat="1" applyFont="1" applyFill="1" applyBorder="1" applyAlignment="1">
      <alignment horizontal="center"/>
    </xf>
    <xf numFmtId="1" fontId="2" fillId="3" borderId="1" xfId="3" applyNumberFormat="1" applyFont="1" applyFill="1" applyBorder="1" applyAlignment="1">
      <alignment horizontal="center"/>
    </xf>
    <xf numFmtId="3" fontId="20" fillId="0" borderId="1" xfId="2" applyNumberFormat="1" applyFont="1" applyBorder="1" applyAlignment="1">
      <alignment horizontal="center" vertical="center"/>
    </xf>
    <xf numFmtId="2" fontId="2" fillId="0" borderId="5" xfId="3" applyNumberFormat="1" applyFont="1" applyBorder="1" applyAlignment="1">
      <alignment horizontal="center"/>
    </xf>
    <xf numFmtId="2" fontId="2" fillId="0" borderId="4" xfId="3" applyNumberFormat="1" applyFont="1" applyBorder="1" applyAlignment="1">
      <alignment horizontal="center"/>
    </xf>
    <xf numFmtId="2" fontId="2" fillId="0" borderId="1" xfId="3" applyNumberFormat="1" applyFont="1" applyBorder="1" applyAlignment="1">
      <alignment horizontal="center"/>
    </xf>
    <xf numFmtId="3" fontId="20" fillId="0" borderId="1" xfId="2" applyNumberFormat="1" applyFont="1" applyBorder="1" applyAlignment="1">
      <alignment horizontal="center"/>
    </xf>
    <xf numFmtId="165" fontId="5" fillId="0" borderId="0" xfId="1" applyNumberFormat="1" applyFont="1" applyBorder="1"/>
    <xf numFmtId="165" fontId="4" fillId="0" borderId="0" xfId="1" applyNumberFormat="1" applyFont="1" applyBorder="1"/>
    <xf numFmtId="0" fontId="2" fillId="0" borderId="0" xfId="2" applyAlignment="1">
      <alignment horizontal="center"/>
    </xf>
    <xf numFmtId="43" fontId="6" fillId="0" borderId="0" xfId="1" applyFont="1"/>
    <xf numFmtId="2" fontId="5" fillId="0" borderId="3" xfId="2" applyNumberFormat="1" applyFont="1" applyBorder="1" applyAlignment="1">
      <alignment horizontal="center"/>
    </xf>
    <xf numFmtId="43" fontId="2" fillId="3" borderId="5" xfId="1" applyFont="1" applyFill="1" applyBorder="1" applyAlignment="1">
      <alignment horizontal="center"/>
    </xf>
    <xf numFmtId="43" fontId="2" fillId="0" borderId="5" xfId="1" applyFont="1" applyBorder="1" applyAlignment="1">
      <alignment horizontal="center"/>
    </xf>
    <xf numFmtId="43" fontId="2" fillId="5" borderId="5" xfId="1" applyFont="1" applyFill="1" applyBorder="1" applyAlignment="1">
      <alignment horizontal="center"/>
    </xf>
    <xf numFmtId="0" fontId="5" fillId="0" borderId="0" xfId="2" applyFont="1"/>
    <xf numFmtId="164" fontId="21" fillId="0" borderId="1" xfId="0" applyNumberFormat="1" applyFont="1" applyBorder="1" applyAlignment="1">
      <alignment horizontal="left"/>
    </xf>
    <xf numFmtId="165" fontId="21" fillId="0" borderId="1" xfId="1" applyNumberFormat="1" applyFont="1" applyBorder="1"/>
    <xf numFmtId="43" fontId="19" fillId="3" borderId="1" xfId="1" applyFont="1" applyFill="1" applyBorder="1" applyAlignment="1">
      <alignment horizontal="center"/>
    </xf>
    <xf numFmtId="43" fontId="19" fillId="0" borderId="1" xfId="1" applyFont="1" applyBorder="1" applyAlignment="1">
      <alignment horizontal="center"/>
    </xf>
    <xf numFmtId="49" fontId="22" fillId="0" borderId="0" xfId="2" applyNumberFormat="1" applyFont="1"/>
    <xf numFmtId="0" fontId="11" fillId="0" borderId="19" xfId="2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center" vertical="center" wrapText="1"/>
    </xf>
    <xf numFmtId="5" fontId="11" fillId="0" borderId="1" xfId="2" applyNumberFormat="1" applyFont="1" applyFill="1" applyBorder="1" applyAlignment="1">
      <alignment vertical="center"/>
    </xf>
    <xf numFmtId="5" fontId="11" fillId="0" borderId="20" xfId="2" applyNumberFormat="1" applyFont="1" applyFill="1" applyBorder="1" applyAlignment="1">
      <alignment vertical="center"/>
    </xf>
    <xf numFmtId="0" fontId="2" fillId="0" borderId="1" xfId="2" applyFill="1" applyBorder="1"/>
    <xf numFmtId="49" fontId="11" fillId="0" borderId="1" xfId="2" applyNumberFormat="1" applyFont="1" applyFill="1" applyBorder="1" applyAlignment="1">
      <alignment horizontal="center" wrapText="1"/>
    </xf>
    <xf numFmtId="0" fontId="11" fillId="0" borderId="1" xfId="2" applyFont="1" applyFill="1" applyBorder="1"/>
    <xf numFmtId="5" fontId="11" fillId="0" borderId="1" xfId="2" applyNumberFormat="1" applyFont="1" applyFill="1" applyBorder="1" applyAlignment="1">
      <alignment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vertical="top" wrapText="1"/>
    </xf>
    <xf numFmtId="0" fontId="12" fillId="0" borderId="19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5" fontId="12" fillId="0" borderId="1" xfId="2" applyNumberFormat="1" applyFont="1" applyFill="1" applyBorder="1" applyAlignment="1">
      <alignment vertical="center"/>
    </xf>
    <xf numFmtId="5" fontId="12" fillId="0" borderId="20" xfId="2" applyNumberFormat="1" applyFont="1" applyFill="1" applyBorder="1" applyAlignment="1">
      <alignment vertical="center"/>
    </xf>
    <xf numFmtId="0" fontId="11" fillId="9" borderId="19" xfId="2" applyFont="1" applyFill="1" applyBorder="1" applyAlignment="1">
      <alignment horizontal="left" vertical="center" wrapText="1"/>
    </xf>
    <xf numFmtId="0" fontId="11" fillId="9" borderId="1" xfId="2" applyFont="1" applyFill="1" applyBorder="1" applyAlignment="1">
      <alignment vertical="top" wrapText="1"/>
    </xf>
    <xf numFmtId="0" fontId="11" fillId="9" borderId="1" xfId="2" applyFont="1" applyFill="1" applyBorder="1" applyAlignment="1">
      <alignment horizontal="center" vertical="center" wrapText="1"/>
    </xf>
    <xf numFmtId="5" fontId="11" fillId="9" borderId="1" xfId="2" applyNumberFormat="1" applyFont="1" applyFill="1" applyBorder="1" applyAlignment="1">
      <alignment vertical="center"/>
    </xf>
    <xf numFmtId="5" fontId="11" fillId="9" borderId="20" xfId="2" applyNumberFormat="1" applyFont="1" applyFill="1" applyBorder="1" applyAlignment="1">
      <alignment vertical="center"/>
    </xf>
    <xf numFmtId="0" fontId="2" fillId="2" borderId="2" xfId="2" applyFill="1" applyBorder="1" applyAlignment="1">
      <alignment horizontal="center" wrapText="1"/>
    </xf>
    <xf numFmtId="0" fontId="2" fillId="2" borderId="3" xfId="2" applyFill="1" applyBorder="1" applyAlignment="1">
      <alignment horizontal="center" wrapText="1"/>
    </xf>
    <xf numFmtId="0" fontId="5" fillId="2" borderId="1" xfId="2" applyFont="1" applyFill="1" applyBorder="1" applyAlignment="1">
      <alignment horizontal="center" wrapText="1"/>
    </xf>
    <xf numFmtId="0" fontId="5" fillId="2" borderId="2" xfId="2" applyFont="1" applyFill="1" applyBorder="1" applyAlignment="1">
      <alignment horizont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/>
    </xf>
    <xf numFmtId="0" fontId="9" fillId="5" borderId="10" xfId="2" applyFont="1" applyFill="1" applyBorder="1" applyAlignment="1">
      <alignment horizontal="center" vertical="center"/>
    </xf>
    <xf numFmtId="0" fontId="9" fillId="5" borderId="11" xfId="2" applyFont="1" applyFill="1" applyBorder="1" applyAlignment="1">
      <alignment horizontal="center" vertical="center"/>
    </xf>
    <xf numFmtId="0" fontId="9" fillId="5" borderId="12" xfId="2" applyFont="1" applyFill="1" applyBorder="1" applyAlignment="1">
      <alignment horizontal="center" vertical="center"/>
    </xf>
    <xf numFmtId="0" fontId="5" fillId="6" borderId="13" xfId="2" applyFont="1" applyFill="1" applyBorder="1" applyAlignment="1">
      <alignment horizontal="center" vertical="center"/>
    </xf>
    <xf numFmtId="0" fontId="5" fillId="6" borderId="6" xfId="2" applyFont="1" applyFill="1" applyBorder="1" applyAlignment="1">
      <alignment horizontal="center" vertical="center"/>
    </xf>
    <xf numFmtId="0" fontId="5" fillId="6" borderId="4" xfId="2" applyFont="1" applyFill="1" applyBorder="1" applyAlignment="1">
      <alignment horizontal="center" vertical="center"/>
    </xf>
    <xf numFmtId="0" fontId="5" fillId="6" borderId="14" xfId="2" applyFont="1" applyFill="1" applyBorder="1" applyAlignment="1">
      <alignment horizontal="center" vertical="center"/>
    </xf>
    <xf numFmtId="0" fontId="13" fillId="8" borderId="22" xfId="2" applyFont="1" applyFill="1" applyBorder="1" applyAlignment="1">
      <alignment horizontal="left" vertical="center" indent="1"/>
    </xf>
    <xf numFmtId="0" fontId="13" fillId="8" borderId="23" xfId="2" applyFont="1" applyFill="1" applyBorder="1" applyAlignment="1">
      <alignment horizontal="left" vertical="center" indent="1"/>
    </xf>
    <xf numFmtId="164" fontId="6" fillId="0" borderId="0" xfId="4" applyNumberFormat="1"/>
    <xf numFmtId="164" fontId="2" fillId="0" borderId="0" xfId="2" applyNumberFormat="1"/>
    <xf numFmtId="9" fontId="2" fillId="0" borderId="0" xfId="2" applyNumberFormat="1"/>
    <xf numFmtId="9" fontId="6" fillId="0" borderId="0" xfId="4" applyNumberFormat="1"/>
  </cellXfs>
  <cellStyles count="5">
    <cellStyle name="Čárka" xfId="1" builtinId="3"/>
    <cellStyle name="Normální" xfId="0" builtinId="0"/>
    <cellStyle name="Normální 2" xfId="2"/>
    <cellStyle name="Normální 3" xfId="4"/>
    <cellStyle name="Procent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aha.mmr.cz\dfs\SF\IROP2\15%20-%20Finan&#269;n&#237;%20toky%20a%20alokace\1%20-%20Alokace%20IROP\ALOKACE%20IROP2%20OFICIALNI\Aloka&#269;n&#237;%20model_IROP_leden_2021_v7_pro%20PD%20IRO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aha.mmr.cz\dfs\SF\IROP2\16%20-%20Monitoring%20a%20IS\3%20-%20Indik&#225;tory\P&#345;&#237;prava%20indik&#225;torov&#233;%20soustavy\Kopie%20-%20DRAFT%20indik&#225;torov&#233;%20soustavy%20IROP2_2019_V0.3%20-%20n&#225;vrhov&#225;%20&#269;&#225;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"/>
      <sheetName val="Aktivity - rozpad indiv. a  ITI"/>
      <sheetName val="alokace zjedn. AP - po aktivit."/>
      <sheetName val="rozpad do aktivit v % + klima"/>
      <sheetName val="SC propojené"/>
      <sheetName val="výpočty - převod do CP2 + VSUM"/>
      <sheetName val="různé"/>
      <sheetName val="KR nepapojené pro FP"/>
      <sheetName val="model_ITI (2)"/>
      <sheetName val="model_ITI (3)"/>
      <sheetName val="model_ITI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OP2 - návrh indikátorů"/>
      <sheetName val="Indi VR (IROP 2021)_draft 1"/>
      <sheetName val="finanční tabulky"/>
      <sheetName val="klima pro nk"/>
      <sheetName val="rozpad EFRR  do aktivit + klima"/>
      <sheetName val="KI"/>
      <sheetName val="finanční tabulky -původní alok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L13" sqref="L13"/>
    </sheetView>
  </sheetViews>
  <sheetFormatPr defaultRowHeight="15" x14ac:dyDescent="0.25"/>
  <cols>
    <col min="1" max="1" width="20.85546875" style="2" bestFit="1" customWidth="1"/>
    <col min="2" max="3" width="13.7109375" style="2" customWidth="1"/>
    <col min="4" max="4" width="14.28515625" style="2" bestFit="1" customWidth="1"/>
    <col min="5" max="5" width="14" style="2" bestFit="1" customWidth="1"/>
    <col min="6" max="7" width="9" style="2" customWidth="1"/>
    <col min="8" max="8" width="11.7109375" style="2" customWidth="1"/>
    <col min="9" max="9" width="17" style="2" customWidth="1"/>
    <col min="10" max="10" width="5.28515625" style="2" customWidth="1"/>
    <col min="11" max="11" width="19.42578125" style="2" customWidth="1"/>
    <col min="12" max="12" width="20" style="2" customWidth="1"/>
    <col min="13" max="19" width="5.28515625" style="2" customWidth="1"/>
    <col min="20" max="20" width="6.85546875" style="2" bestFit="1" customWidth="1"/>
    <col min="21" max="21" width="6.5703125" style="2" bestFit="1" customWidth="1"/>
    <col min="22" max="22" width="14" style="2" bestFit="1" customWidth="1"/>
    <col min="23" max="23" width="7.28515625" style="2" bestFit="1" customWidth="1"/>
    <col min="24" max="24" width="7.5703125" style="2" bestFit="1" customWidth="1"/>
    <col min="25" max="25" width="12.85546875" style="2" bestFit="1" customWidth="1"/>
    <col min="26" max="26" width="14" style="2" bestFit="1" customWidth="1"/>
    <col min="27" max="27" width="12.7109375" style="2" bestFit="1" customWidth="1"/>
    <col min="28" max="28" width="6.85546875" style="2" bestFit="1" customWidth="1"/>
    <col min="29" max="29" width="20" style="2" customWidth="1"/>
    <col min="30" max="16384" width="9.140625" style="2"/>
  </cols>
  <sheetData>
    <row r="1" spans="1:12" ht="18.75" x14ac:dyDescent="0.3">
      <c r="A1" s="1" t="s">
        <v>0</v>
      </c>
    </row>
    <row r="2" spans="1:12" ht="18.75" x14ac:dyDescent="0.3">
      <c r="A2" s="1"/>
      <c r="B2" s="54" t="s">
        <v>1</v>
      </c>
      <c r="C2" s="54" t="s">
        <v>2</v>
      </c>
      <c r="D2" s="54"/>
      <c r="E2"/>
      <c r="F2"/>
    </row>
    <row r="3" spans="1:12" x14ac:dyDescent="0.25">
      <c r="A3" s="61" t="s">
        <v>3</v>
      </c>
      <c r="B3" s="62">
        <v>179437487.40260416</v>
      </c>
      <c r="C3" s="53">
        <f>B3/70*85</f>
        <v>217888377.56030503</v>
      </c>
      <c r="D3" s="87" t="s">
        <v>4</v>
      </c>
      <c r="E3" s="63"/>
      <c r="F3" s="63"/>
    </row>
    <row r="4" spans="1:12" x14ac:dyDescent="0.25">
      <c r="A4" s="61" t="s">
        <v>5</v>
      </c>
      <c r="B4" s="62">
        <v>314567697.22784191</v>
      </c>
      <c r="C4" s="62">
        <f>B4</f>
        <v>314567697.22784191</v>
      </c>
      <c r="D4" s="74"/>
    </row>
    <row r="6" spans="1:12" ht="30.75" customHeight="1" x14ac:dyDescent="0.25">
      <c r="A6" s="108"/>
      <c r="B6" s="110" t="s">
        <v>6</v>
      </c>
      <c r="C6" s="110"/>
      <c r="D6" s="111"/>
      <c r="E6" s="111"/>
      <c r="F6" s="110"/>
      <c r="G6" s="110"/>
      <c r="H6" s="113" t="s">
        <v>7</v>
      </c>
      <c r="I6" s="112" t="s">
        <v>8</v>
      </c>
    </row>
    <row r="7" spans="1:12" ht="30" x14ac:dyDescent="0.25">
      <c r="A7" s="109"/>
      <c r="B7" s="7" t="s">
        <v>9</v>
      </c>
      <c r="C7" s="8" t="s">
        <v>10</v>
      </c>
      <c r="D7" s="52" t="s">
        <v>1</v>
      </c>
      <c r="E7" s="52" t="s">
        <v>2</v>
      </c>
      <c r="F7" s="6" t="s">
        <v>11</v>
      </c>
      <c r="G7" s="7" t="s">
        <v>12</v>
      </c>
      <c r="H7" s="114"/>
      <c r="I7" s="112"/>
    </row>
    <row r="8" spans="1:12" x14ac:dyDescent="0.25">
      <c r="A8" s="9" t="s">
        <v>13</v>
      </c>
      <c r="B8" s="64">
        <v>1204.395</v>
      </c>
      <c r="C8" s="65">
        <v>9.9678179831140632</v>
      </c>
      <c r="D8" s="85">
        <f>C8/SUM($C$8:$C$12)*$B$3</f>
        <v>31195308.821359206</v>
      </c>
      <c r="E8" s="85">
        <f>C8/SUM($C$8:$C$12)*$C$3</f>
        <v>37880017.854507603</v>
      </c>
      <c r="F8" s="66">
        <f>E8/SUM($C$3:$C$4)*100</f>
        <v>7.11420521769411</v>
      </c>
      <c r="G8" s="67">
        <f>F8-C8</f>
        <v>-2.8536127654199532</v>
      </c>
      <c r="H8" s="68">
        <v>782.64</v>
      </c>
      <c r="I8" s="67">
        <f>E8/H8</f>
        <v>48400.309023954316</v>
      </c>
    </row>
    <row r="9" spans="1:12" x14ac:dyDescent="0.25">
      <c r="A9" s="9" t="s">
        <v>14</v>
      </c>
      <c r="B9" s="64">
        <v>1056.07</v>
      </c>
      <c r="C9" s="65">
        <v>8.740250115142679</v>
      </c>
      <c r="D9" s="85">
        <f t="shared" ref="D9:D12" si="0">C9/SUM($C$8:$C$12)*$B$3</f>
        <v>27353509.261473857</v>
      </c>
      <c r="E9" s="85">
        <f t="shared" ref="E9:E12" si="1">C9/SUM($C$8:$C$12)*$C$3</f>
        <v>33214975.531789683</v>
      </c>
      <c r="F9" s="66">
        <f t="shared" ref="F9:F20" si="2">E9/SUM($C$3:$C$4)*100</f>
        <v>6.2380686604064417</v>
      </c>
      <c r="G9" s="67">
        <f t="shared" ref="G9:G20" si="3">F9-C9</f>
        <v>-2.5021814547362373</v>
      </c>
      <c r="H9" s="68">
        <v>644.64</v>
      </c>
      <c r="I9" s="67">
        <f>E9/H9</f>
        <v>51524.844148345874</v>
      </c>
    </row>
    <row r="10" spans="1:12" x14ac:dyDescent="0.25">
      <c r="A10" s="9" t="s">
        <v>15</v>
      </c>
      <c r="B10" s="64">
        <v>1183.96</v>
      </c>
      <c r="C10" s="65">
        <v>9.7986937668187988</v>
      </c>
      <c r="D10" s="85">
        <f t="shared" si="0"/>
        <v>30666017.238643844</v>
      </c>
      <c r="E10" s="85">
        <f t="shared" si="1"/>
        <v>37237306.64692466</v>
      </c>
      <c r="F10" s="66">
        <f t="shared" si="2"/>
        <v>6.9934983203526411</v>
      </c>
      <c r="G10" s="67">
        <f t="shared" si="3"/>
        <v>-2.8051954464661577</v>
      </c>
      <c r="H10" s="68">
        <v>741.88</v>
      </c>
      <c r="I10" s="67">
        <f t="shared" ref="I10:I20" si="4">E10/H10</f>
        <v>50193.166882682723</v>
      </c>
    </row>
    <row r="11" spans="1:12" x14ac:dyDescent="0.25">
      <c r="A11" s="9" t="s">
        <v>16</v>
      </c>
      <c r="B11" s="64">
        <v>1196.145</v>
      </c>
      <c r="C11" s="65">
        <v>9.8995393051382408</v>
      </c>
      <c r="D11" s="85">
        <f t="shared" si="0"/>
        <v>30981623.694987696</v>
      </c>
      <c r="E11" s="85">
        <f t="shared" si="1"/>
        <v>37620543.058199339</v>
      </c>
      <c r="F11" s="66">
        <f t="shared" si="2"/>
        <v>7.0654735366044523</v>
      </c>
      <c r="G11" s="67">
        <f t="shared" si="3"/>
        <v>-2.8340657685337884</v>
      </c>
      <c r="H11" s="68">
        <v>896.87</v>
      </c>
      <c r="I11" s="67">
        <f t="shared" si="4"/>
        <v>41946.483947728586</v>
      </c>
    </row>
    <row r="12" spans="1:12" x14ac:dyDescent="0.25">
      <c r="A12" s="9" t="s">
        <v>17</v>
      </c>
      <c r="B12" s="64">
        <v>2287.19</v>
      </c>
      <c r="C12" s="65">
        <v>18.929249633881454</v>
      </c>
      <c r="D12" s="85">
        <f t="shared" si="0"/>
        <v>59241028.386139564</v>
      </c>
      <c r="E12" s="85">
        <f t="shared" si="1"/>
        <v>71935534.468883753</v>
      </c>
      <c r="F12" s="66">
        <f t="shared" si="2"/>
        <v>13.510134990478864</v>
      </c>
      <c r="G12" s="67">
        <f t="shared" si="3"/>
        <v>-5.4191146434025903</v>
      </c>
      <c r="H12" s="68">
        <v>2187</v>
      </c>
      <c r="I12" s="67">
        <f t="shared" si="4"/>
        <v>32892.334004976568</v>
      </c>
      <c r="L12" s="131">
        <v>1.3</v>
      </c>
    </row>
    <row r="13" spans="1:12" x14ac:dyDescent="0.25">
      <c r="A13" s="10" t="s">
        <v>18</v>
      </c>
      <c r="B13" s="69">
        <v>403.6</v>
      </c>
      <c r="C13" s="70">
        <v>3.3402756886111584</v>
      </c>
      <c r="D13" s="86">
        <f>C13/SUM($C$13:$C$20)*$B$4</f>
        <v>24628065.081721794</v>
      </c>
      <c r="E13" s="86">
        <f>C13/SUM($C$13:$C$20)*$C$4</f>
        <v>24628065.081721794</v>
      </c>
      <c r="F13" s="71">
        <f t="shared" si="2"/>
        <v>4.625370288341772</v>
      </c>
      <c r="G13" s="72">
        <f t="shared" si="3"/>
        <v>1.2850945997306136</v>
      </c>
      <c r="H13" s="73">
        <v>331.55</v>
      </c>
      <c r="I13" s="72">
        <f t="shared" si="4"/>
        <v>74281.601814874957</v>
      </c>
      <c r="K13" s="130">
        <f>E13*25</f>
        <v>615701627.04304481</v>
      </c>
      <c r="L13" s="130">
        <f>K13/100*130</f>
        <v>800412115.15595829</v>
      </c>
    </row>
    <row r="14" spans="1:12" x14ac:dyDescent="0.25">
      <c r="A14" s="10" t="s">
        <v>19</v>
      </c>
      <c r="B14" s="69">
        <v>813.82500000000005</v>
      </c>
      <c r="C14" s="70">
        <v>6.7353812246877505</v>
      </c>
      <c r="D14" s="86">
        <f t="shared" ref="D14:D20" si="5">C14/SUM($C$13:$C$20)*$B$4</f>
        <v>49660394.115788504</v>
      </c>
      <c r="E14" s="86">
        <f t="shared" ref="E14:E20" si="6">C14/SUM($C$13:$C$20)*$C$4</f>
        <v>49660394.115788504</v>
      </c>
      <c r="F14" s="71">
        <f t="shared" si="2"/>
        <v>9.3266649527000567</v>
      </c>
      <c r="G14" s="72">
        <f t="shared" si="3"/>
        <v>2.5912837280123062</v>
      </c>
      <c r="H14" s="73">
        <v>731.42</v>
      </c>
      <c r="I14" s="72">
        <f t="shared" si="4"/>
        <v>67895.865734856183</v>
      </c>
    </row>
    <row r="15" spans="1:12" x14ac:dyDescent="0.25">
      <c r="A15" s="10" t="s">
        <v>20</v>
      </c>
      <c r="B15" s="69">
        <v>465.59000000000003</v>
      </c>
      <c r="C15" s="70">
        <v>3.8533175368197945</v>
      </c>
      <c r="D15" s="86">
        <f t="shared" si="5"/>
        <v>28410755.256191403</v>
      </c>
      <c r="E15" s="86">
        <f t="shared" si="6"/>
        <v>28410755.256191403</v>
      </c>
      <c r="F15" s="71">
        <f t="shared" si="2"/>
        <v>5.335793242192878</v>
      </c>
      <c r="G15" s="72">
        <f t="shared" si="3"/>
        <v>1.4824757053730835</v>
      </c>
      <c r="H15" s="73">
        <v>448.26</v>
      </c>
      <c r="I15" s="72">
        <f t="shared" si="4"/>
        <v>63380.081328227825</v>
      </c>
    </row>
    <row r="16" spans="1:12" x14ac:dyDescent="0.25">
      <c r="A16" s="10" t="s">
        <v>21</v>
      </c>
      <c r="B16" s="69">
        <v>792.05</v>
      </c>
      <c r="C16" s="70">
        <v>6.555166895848533</v>
      </c>
      <c r="D16" s="86">
        <f t="shared" si="5"/>
        <v>48331662.408269942</v>
      </c>
      <c r="E16" s="86">
        <f t="shared" si="6"/>
        <v>48331662.408269942</v>
      </c>
      <c r="F16" s="71">
        <f t="shared" si="2"/>
        <v>9.0771172866231424</v>
      </c>
      <c r="G16" s="72">
        <f t="shared" si="3"/>
        <v>2.5219503907746095</v>
      </c>
      <c r="H16" s="73">
        <v>737.42</v>
      </c>
      <c r="I16" s="72">
        <f t="shared" si="4"/>
        <v>65541.567096457846</v>
      </c>
    </row>
    <row r="17" spans="1:9" x14ac:dyDescent="0.25">
      <c r="A17" s="10" t="s">
        <v>22</v>
      </c>
      <c r="B17" s="69">
        <v>741.07</v>
      </c>
      <c r="C17" s="70">
        <v>6.1332460469749037</v>
      </c>
      <c r="D17" s="86">
        <f t="shared" si="5"/>
        <v>45220813.156867124</v>
      </c>
      <c r="E17" s="86">
        <f t="shared" si="6"/>
        <v>45220813.156867124</v>
      </c>
      <c r="F17" s="71">
        <f t="shared" si="2"/>
        <v>8.4928720504991002</v>
      </c>
      <c r="G17" s="72">
        <f t="shared" si="3"/>
        <v>2.3596260035241965</v>
      </c>
      <c r="H17" s="73">
        <v>545.69000000000005</v>
      </c>
      <c r="I17" s="72">
        <f t="shared" si="4"/>
        <v>82869.052313341133</v>
      </c>
    </row>
    <row r="18" spans="1:9" x14ac:dyDescent="0.25">
      <c r="A18" s="10" t="s">
        <v>23</v>
      </c>
      <c r="B18" s="69">
        <v>724.96</v>
      </c>
      <c r="C18" s="70">
        <v>5.999916410345751</v>
      </c>
      <c r="D18" s="86">
        <f t="shared" si="5"/>
        <v>44237765.266712166</v>
      </c>
      <c r="E18" s="86">
        <f t="shared" si="6"/>
        <v>44237765.266712166</v>
      </c>
      <c r="F18" s="71">
        <f t="shared" si="2"/>
        <v>8.3082468885932883</v>
      </c>
      <c r="G18" s="72">
        <f t="shared" si="3"/>
        <v>2.3083304782475373</v>
      </c>
      <c r="H18" s="73">
        <v>537.41999999999996</v>
      </c>
      <c r="I18" s="72">
        <f t="shared" si="4"/>
        <v>82315.070646258362</v>
      </c>
    </row>
    <row r="19" spans="1:9" x14ac:dyDescent="0.25">
      <c r="A19" s="10" t="s">
        <v>24</v>
      </c>
      <c r="B19" s="69">
        <v>717.68499999999995</v>
      </c>
      <c r="C19" s="70">
        <v>5.9397070306761623</v>
      </c>
      <c r="D19" s="86">
        <f t="shared" si="5"/>
        <v>43793837.681307003</v>
      </c>
      <c r="E19" s="86">
        <f t="shared" si="6"/>
        <v>43793837.681307003</v>
      </c>
      <c r="F19" s="71">
        <f t="shared" si="2"/>
        <v>8.2248733285147786</v>
      </c>
      <c r="G19" s="72">
        <f t="shared" si="3"/>
        <v>2.2851662978386162</v>
      </c>
      <c r="H19" s="73">
        <v>535.25</v>
      </c>
      <c r="I19" s="72">
        <f t="shared" si="4"/>
        <v>81819.407157976646</v>
      </c>
    </row>
    <row r="20" spans="1:9" x14ac:dyDescent="0.25">
      <c r="A20" s="10" t="s">
        <v>25</v>
      </c>
      <c r="B20" s="69">
        <v>496.29499999999996</v>
      </c>
      <c r="C20" s="70">
        <v>4.1074383619407202</v>
      </c>
      <c r="D20" s="86">
        <f t="shared" si="5"/>
        <v>30284404.260983936</v>
      </c>
      <c r="E20" s="86">
        <f t="shared" si="6"/>
        <v>30284404.260983936</v>
      </c>
      <c r="F20" s="71">
        <f t="shared" si="2"/>
        <v>5.6876812369984622</v>
      </c>
      <c r="G20" s="72">
        <f t="shared" si="3"/>
        <v>1.580242875057742</v>
      </c>
      <c r="H20" s="73">
        <v>479.34</v>
      </c>
      <c r="I20" s="72">
        <f t="shared" si="4"/>
        <v>63179.380525272121</v>
      </c>
    </row>
    <row r="21" spans="1:9" x14ac:dyDescent="0.25">
      <c r="A21" s="11" t="s">
        <v>26</v>
      </c>
      <c r="B21" s="12">
        <v>12082.834999999999</v>
      </c>
      <c r="C21" s="13">
        <v>100</v>
      </c>
      <c r="D21" s="14"/>
      <c r="E21" s="14"/>
      <c r="F21" s="13"/>
      <c r="G21" s="13"/>
      <c r="H21" s="13"/>
      <c r="I21" s="13"/>
    </row>
  </sheetData>
  <mergeCells count="4">
    <mergeCell ref="A6:A7"/>
    <mergeCell ref="B6:G6"/>
    <mergeCell ref="I6:I7"/>
    <mergeCell ref="H6:H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J13" sqref="J13"/>
    </sheetView>
  </sheetViews>
  <sheetFormatPr defaultRowHeight="15" x14ac:dyDescent="0.25"/>
  <cols>
    <col min="1" max="1" width="19.85546875" style="2" customWidth="1"/>
    <col min="2" max="2" width="11" style="2" bestFit="1" customWidth="1"/>
    <col min="3" max="3" width="11.28515625" style="2" bestFit="1" customWidth="1"/>
    <col min="4" max="5" width="14" style="2" bestFit="1" customWidth="1"/>
    <col min="6" max="6" width="12.7109375" style="2" bestFit="1" customWidth="1"/>
    <col min="7" max="7" width="6.85546875" style="2" customWidth="1"/>
    <col min="8" max="8" width="9.140625" style="2"/>
    <col min="9" max="9" width="16.42578125" style="2" bestFit="1" customWidth="1"/>
    <col min="10" max="10" width="20" style="2" customWidth="1"/>
    <col min="11" max="16384" width="9.140625" style="2"/>
  </cols>
  <sheetData>
    <row r="1" spans="1:10" ht="18.75" x14ac:dyDescent="0.3">
      <c r="A1" s="1" t="s">
        <v>27</v>
      </c>
    </row>
    <row r="2" spans="1:10" ht="18.75" x14ac:dyDescent="0.3">
      <c r="A2" s="1"/>
      <c r="B2" s="82" t="s">
        <v>1</v>
      </c>
      <c r="C2" s="82" t="s">
        <v>2</v>
      </c>
    </row>
    <row r="3" spans="1:10" x14ac:dyDescent="0.25">
      <c r="A3" s="83" t="s">
        <v>3</v>
      </c>
      <c r="B3" s="84">
        <v>34197229.615384616</v>
      </c>
      <c r="C3" s="84">
        <f>B3/70*85</f>
        <v>41525207.390109889</v>
      </c>
      <c r="D3" s="87" t="s">
        <v>4</v>
      </c>
    </row>
    <row r="4" spans="1:10" x14ac:dyDescent="0.25">
      <c r="A4" s="83" t="s">
        <v>5</v>
      </c>
      <c r="B4" s="84">
        <v>38120918.384615384</v>
      </c>
      <c r="C4" s="84">
        <f>B4</f>
        <v>38120918.384615384</v>
      </c>
      <c r="D4" s="75"/>
    </row>
    <row r="5" spans="1:10" x14ac:dyDescent="0.25">
      <c r="A5" s="3"/>
      <c r="B5" s="15"/>
      <c r="C5" s="16"/>
      <c r="D5" s="76"/>
    </row>
    <row r="6" spans="1:10" ht="60.75" customHeight="1" x14ac:dyDescent="0.25">
      <c r="A6" s="17"/>
      <c r="B6" s="115" t="s">
        <v>142</v>
      </c>
      <c r="C6" s="116"/>
      <c r="D6" s="116"/>
      <c r="E6" s="116"/>
      <c r="F6" s="116"/>
      <c r="G6" s="117"/>
    </row>
    <row r="7" spans="1:10" ht="19.5" customHeight="1" x14ac:dyDescent="0.25">
      <c r="A7" s="17"/>
      <c r="B7" s="7" t="s">
        <v>28</v>
      </c>
      <c r="C7" s="7" t="s">
        <v>10</v>
      </c>
      <c r="D7" s="7" t="s">
        <v>1</v>
      </c>
      <c r="E7" s="7" t="s">
        <v>2</v>
      </c>
      <c r="F7" s="7" t="s">
        <v>11</v>
      </c>
      <c r="G7" s="7" t="s">
        <v>12</v>
      </c>
    </row>
    <row r="8" spans="1:10" x14ac:dyDescent="0.25">
      <c r="A8" s="9" t="s">
        <v>13</v>
      </c>
      <c r="B8" s="18" t="s">
        <v>143</v>
      </c>
      <c r="C8" s="19">
        <v>10.465238219210573</v>
      </c>
      <c r="D8" s="20">
        <f>C8/SUM(C$8:C$12)*$B$3</f>
        <v>7379127.2671755962</v>
      </c>
      <c r="E8" s="20">
        <f>C8/SUM(C$8:C$12)*$C$3</f>
        <v>8960368.8244275097</v>
      </c>
      <c r="F8" s="19">
        <f>E8/SUM(E$8:E$20)*100</f>
        <v>11.250225591350702</v>
      </c>
      <c r="G8" s="19">
        <f t="shared" ref="G8:G20" si="0">F8-C8</f>
        <v>0.78498737214012948</v>
      </c>
    </row>
    <row r="9" spans="1:10" x14ac:dyDescent="0.25">
      <c r="A9" s="9" t="s">
        <v>14</v>
      </c>
      <c r="B9" s="18" t="s">
        <v>144</v>
      </c>
      <c r="C9" s="19">
        <v>7.9956760026070803</v>
      </c>
      <c r="D9" s="20">
        <f t="shared" ref="D9:D12" si="1">C9/SUM(C$8:C$12)*$B$3</f>
        <v>5637818.229692447</v>
      </c>
      <c r="E9" s="20">
        <f t="shared" ref="E9:E12" si="2">C9/SUM(C$8:C$12)*$C$3</f>
        <v>6845922.1360551137</v>
      </c>
      <c r="F9" s="19">
        <f t="shared" ref="F9:F20" si="3">E9/SUM(E$8:E$20)*100</f>
        <v>8.5954239072700567</v>
      </c>
      <c r="G9" s="19">
        <f t="shared" si="0"/>
        <v>0.59974790466297634</v>
      </c>
    </row>
    <row r="10" spans="1:10" x14ac:dyDescent="0.25">
      <c r="A10" s="9" t="s">
        <v>15</v>
      </c>
      <c r="B10" s="18" t="s">
        <v>146</v>
      </c>
      <c r="C10" s="19">
        <v>6.4072837284905217</v>
      </c>
      <c r="D10" s="20">
        <f t="shared" si="1"/>
        <v>4517829.5112905158</v>
      </c>
      <c r="E10" s="20">
        <f t="shared" si="2"/>
        <v>5485935.8351384839</v>
      </c>
      <c r="F10" s="19">
        <f t="shared" si="3"/>
        <v>6.8878878687146132</v>
      </c>
      <c r="G10" s="19">
        <f t="shared" si="0"/>
        <v>0.48060414022409148</v>
      </c>
    </row>
    <row r="11" spans="1:10" x14ac:dyDescent="0.25">
      <c r="A11" s="9" t="s">
        <v>16</v>
      </c>
      <c r="B11" s="18" t="s">
        <v>152</v>
      </c>
      <c r="C11" s="19">
        <v>8.7060078078272163</v>
      </c>
      <c r="D11" s="20">
        <f t="shared" si="1"/>
        <v>6138679.144928962</v>
      </c>
      <c r="E11" s="20">
        <f t="shared" si="2"/>
        <v>7454110.3902708823</v>
      </c>
      <c r="F11" s="19">
        <f t="shared" si="3"/>
        <v>9.3590370124900097</v>
      </c>
      <c r="G11" s="19">
        <f t="shared" si="0"/>
        <v>0.65302920466279346</v>
      </c>
    </row>
    <row r="12" spans="1:10" x14ac:dyDescent="0.25">
      <c r="A12" s="9" t="s">
        <v>17</v>
      </c>
      <c r="B12" s="18" t="s">
        <v>153</v>
      </c>
      <c r="C12" s="19">
        <v>14.92504644395113</v>
      </c>
      <c r="D12" s="20">
        <f t="shared" si="1"/>
        <v>10523775.462297095</v>
      </c>
      <c r="E12" s="20">
        <f t="shared" si="2"/>
        <v>12778870.2042179</v>
      </c>
      <c r="F12" s="19">
        <f t="shared" si="3"/>
        <v>16.044559706974624</v>
      </c>
      <c r="G12" s="19">
        <f t="shared" si="0"/>
        <v>1.1195132630234941</v>
      </c>
      <c r="J12" s="131">
        <v>1.3</v>
      </c>
    </row>
    <row r="13" spans="1:10" x14ac:dyDescent="0.25">
      <c r="A13" s="10" t="s">
        <v>18</v>
      </c>
      <c r="B13" s="5" t="s">
        <v>145</v>
      </c>
      <c r="C13" s="21">
        <v>4.2240674475306816</v>
      </c>
      <c r="D13" s="22">
        <f>C13/SUM(C$13:C$20)*$B$4</f>
        <v>3126660.0448266026</v>
      </c>
      <c r="E13" s="22">
        <f>C13/SUM(C$13:C$20)*$C$4</f>
        <v>3126660.0448266026</v>
      </c>
      <c r="F13" s="21">
        <f t="shared" si="3"/>
        <v>3.9256900626531297</v>
      </c>
      <c r="G13" s="21">
        <f t="shared" si="0"/>
        <v>-0.29837738487755194</v>
      </c>
      <c r="I13" s="130">
        <f>E13*25</f>
        <v>78166501.120665058</v>
      </c>
      <c r="J13" s="130">
        <f>I13/100*130</f>
        <v>101616451.45686458</v>
      </c>
    </row>
    <row r="14" spans="1:10" x14ac:dyDescent="0.25">
      <c r="A14" s="10" t="s">
        <v>19</v>
      </c>
      <c r="B14" s="5" t="s">
        <v>147</v>
      </c>
      <c r="C14" s="21">
        <v>5.4564859656043447</v>
      </c>
      <c r="D14" s="22">
        <f t="shared" ref="D14:D20" si="4">C14/SUM(C$13:C$20)*$B$4</f>
        <v>4038897.7841216838</v>
      </c>
      <c r="E14" s="22">
        <f t="shared" ref="E14:E20" si="5">C14/SUM(C$13:C$20)*$C$4</f>
        <v>4038897.7841216838</v>
      </c>
      <c r="F14" s="21">
        <f t="shared" si="3"/>
        <v>5.071053670012132</v>
      </c>
      <c r="G14" s="21">
        <f t="shared" si="0"/>
        <v>-0.3854322955922127</v>
      </c>
    </row>
    <row r="15" spans="1:10" x14ac:dyDescent="0.25">
      <c r="A15" s="10" t="s">
        <v>20</v>
      </c>
      <c r="B15" s="5" t="s">
        <v>148</v>
      </c>
      <c r="C15" s="21">
        <v>5.3362529867713242</v>
      </c>
      <c r="D15" s="22">
        <f t="shared" si="4"/>
        <v>3949901.1817574273</v>
      </c>
      <c r="E15" s="22">
        <f t="shared" si="5"/>
        <v>3949901.1817574273</v>
      </c>
      <c r="F15" s="21">
        <f t="shared" si="3"/>
        <v>4.9593136431136751</v>
      </c>
      <c r="G15" s="21">
        <f t="shared" si="0"/>
        <v>-0.37693934365764914</v>
      </c>
    </row>
    <row r="16" spans="1:10" x14ac:dyDescent="0.25">
      <c r="A16" s="10" t="s">
        <v>21</v>
      </c>
      <c r="B16" s="5" t="s">
        <v>149</v>
      </c>
      <c r="C16" s="21">
        <v>11.723294651888335</v>
      </c>
      <c r="D16" s="22">
        <f t="shared" si="4"/>
        <v>8677597.4666825924</v>
      </c>
      <c r="E16" s="22">
        <f t="shared" si="5"/>
        <v>8677597.4666825924</v>
      </c>
      <c r="F16" s="21">
        <f t="shared" si="3"/>
        <v>10.895190923946139</v>
      </c>
      <c r="G16" s="21">
        <f t="shared" si="0"/>
        <v>-0.82810372794219589</v>
      </c>
    </row>
    <row r="17" spans="1:7" x14ac:dyDescent="0.25">
      <c r="A17" s="10" t="s">
        <v>22</v>
      </c>
      <c r="B17" s="5" t="s">
        <v>150</v>
      </c>
      <c r="C17" s="21">
        <v>5.4106059876267345</v>
      </c>
      <c r="D17" s="22">
        <f t="shared" si="4"/>
        <v>4004937.3666373524</v>
      </c>
      <c r="E17" s="22">
        <f t="shared" si="5"/>
        <v>4004937.3666373524</v>
      </c>
      <c r="F17" s="21">
        <f t="shared" si="3"/>
        <v>5.0284145370298363</v>
      </c>
      <c r="G17" s="21">
        <f t="shared" si="0"/>
        <v>-0.38219145059689819</v>
      </c>
    </row>
    <row r="18" spans="1:7" x14ac:dyDescent="0.25">
      <c r="A18" s="10" t="s">
        <v>23</v>
      </c>
      <c r="B18" s="5" t="s">
        <v>151</v>
      </c>
      <c r="C18" s="21">
        <v>5.8345918572032183</v>
      </c>
      <c r="D18" s="22">
        <f t="shared" si="4"/>
        <v>4318772.2413031934</v>
      </c>
      <c r="E18" s="22">
        <f t="shared" si="5"/>
        <v>4318772.2413031934</v>
      </c>
      <c r="F18" s="21">
        <f t="shared" si="3"/>
        <v>5.422451122755934</v>
      </c>
      <c r="G18" s="21">
        <f t="shared" si="0"/>
        <v>-0.41214073444728427</v>
      </c>
    </row>
    <row r="19" spans="1:7" x14ac:dyDescent="0.25">
      <c r="A19" s="10" t="s">
        <v>24</v>
      </c>
      <c r="B19" s="5" t="s">
        <v>154</v>
      </c>
      <c r="C19" s="21">
        <v>7.7378030898412282</v>
      </c>
      <c r="D19" s="22">
        <f t="shared" si="4"/>
        <v>5727531.5927745178</v>
      </c>
      <c r="E19" s="22">
        <f t="shared" si="5"/>
        <v>5727531.5927745178</v>
      </c>
      <c r="F19" s="21">
        <f t="shared" si="3"/>
        <v>7.1912243528009512</v>
      </c>
      <c r="G19" s="21">
        <f t="shared" si="0"/>
        <v>-0.54657873704027704</v>
      </c>
    </row>
    <row r="20" spans="1:7" x14ac:dyDescent="0.25">
      <c r="A20" s="10" t="s">
        <v>25</v>
      </c>
      <c r="B20" s="5" t="s">
        <v>155</v>
      </c>
      <c r="C20" s="21">
        <v>5.777645811447619</v>
      </c>
      <c r="D20" s="22">
        <f t="shared" si="4"/>
        <v>4276620.7065120097</v>
      </c>
      <c r="E20" s="22">
        <f t="shared" si="5"/>
        <v>4276620.7065120097</v>
      </c>
      <c r="F20" s="21">
        <f t="shared" si="3"/>
        <v>5.3695276008882074</v>
      </c>
      <c r="G20" s="21">
        <f t="shared" si="0"/>
        <v>-0.40811821055941166</v>
      </c>
    </row>
    <row r="21" spans="1:7" x14ac:dyDescent="0.25">
      <c r="A21" s="23" t="s">
        <v>26</v>
      </c>
      <c r="B21" s="24"/>
      <c r="C21" s="24">
        <f>SUM(C8:C20)</f>
        <v>100</v>
      </c>
      <c r="D21" s="24"/>
      <c r="E21" s="24"/>
      <c r="F21" s="35"/>
      <c r="G21" s="24"/>
    </row>
  </sheetData>
  <mergeCells count="1">
    <mergeCell ref="B6:G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K14" sqref="K14"/>
    </sheetView>
  </sheetViews>
  <sheetFormatPr defaultRowHeight="12.75" x14ac:dyDescent="0.2"/>
  <cols>
    <col min="1" max="1" width="20.7109375" style="25" bestFit="1" customWidth="1"/>
    <col min="2" max="2" width="12.28515625" style="25" customWidth="1"/>
    <col min="3" max="3" width="13.5703125" style="25" customWidth="1"/>
    <col min="4" max="4" width="14.140625" style="25" bestFit="1" customWidth="1"/>
    <col min="5" max="5" width="14" style="25" bestFit="1" customWidth="1"/>
    <col min="6" max="6" width="9.7109375" style="25" bestFit="1" customWidth="1"/>
    <col min="7" max="7" width="9.5703125" style="25" bestFit="1" customWidth="1"/>
    <col min="8" max="8" width="9.85546875" style="25" bestFit="1" customWidth="1"/>
    <col min="9" max="9" width="9.140625" style="25"/>
    <col min="10" max="10" width="14.28515625" style="25" bestFit="1" customWidth="1"/>
    <col min="11" max="11" width="17.140625" style="25" customWidth="1"/>
    <col min="12" max="16384" width="9.140625" style="25"/>
  </cols>
  <sheetData>
    <row r="1" spans="1:11" ht="18.75" x14ac:dyDescent="0.3">
      <c r="A1" s="1" t="s">
        <v>29</v>
      </c>
      <c r="B1" s="2"/>
      <c r="C1" s="2"/>
      <c r="D1" s="2"/>
    </row>
    <row r="2" spans="1:11" ht="18.75" x14ac:dyDescent="0.3">
      <c r="A2" s="1"/>
      <c r="B2" s="2" t="s">
        <v>1</v>
      </c>
      <c r="C2" s="2" t="s">
        <v>2</v>
      </c>
      <c r="D2" s="2"/>
      <c r="E2"/>
      <c r="F2"/>
      <c r="G2"/>
      <c r="H2"/>
    </row>
    <row r="3" spans="1:11" ht="15" x14ac:dyDescent="0.25">
      <c r="A3" s="26" t="s">
        <v>30</v>
      </c>
      <c r="B3" s="4">
        <v>15000000</v>
      </c>
      <c r="C3" s="4">
        <f>B3/40*90</f>
        <v>33750000</v>
      </c>
      <c r="D3" s="27" t="s">
        <v>31</v>
      </c>
      <c r="E3" s="27"/>
      <c r="F3"/>
      <c r="G3"/>
      <c r="H3"/>
    </row>
    <row r="4" spans="1:11" ht="15" x14ac:dyDescent="0.25">
      <c r="A4" s="26" t="s">
        <v>3</v>
      </c>
      <c r="B4" s="4">
        <v>40801102.961538464</v>
      </c>
      <c r="C4" s="4">
        <f>B4/70*90</f>
        <v>52458560.950549453</v>
      </c>
      <c r="D4" s="27" t="s">
        <v>32</v>
      </c>
      <c r="E4" s="27"/>
      <c r="J4" s="77"/>
    </row>
    <row r="5" spans="1:11" ht="15" x14ac:dyDescent="0.25">
      <c r="A5" s="26" t="s">
        <v>5</v>
      </c>
      <c r="B5" s="4">
        <v>71527467</v>
      </c>
      <c r="C5" s="4">
        <f>B5/85*90</f>
        <v>75734965.058823526</v>
      </c>
      <c r="D5" s="27" t="s">
        <v>33</v>
      </c>
      <c r="E5" s="27"/>
    </row>
    <row r="6" spans="1:11" x14ac:dyDescent="0.2">
      <c r="A6" s="3"/>
      <c r="B6" s="15"/>
      <c r="C6" s="15"/>
      <c r="D6" s="75"/>
    </row>
    <row r="7" spans="1:11" ht="38.25" customHeight="1" x14ac:dyDescent="0.25">
      <c r="A7" s="17"/>
      <c r="B7" s="115" t="s">
        <v>34</v>
      </c>
      <c r="C7" s="116"/>
      <c r="D7" s="118"/>
      <c r="E7" s="118"/>
      <c r="F7" s="118"/>
      <c r="G7" s="118"/>
      <c r="H7" s="119"/>
    </row>
    <row r="8" spans="1:11" ht="30" x14ac:dyDescent="0.25">
      <c r="A8" s="17"/>
      <c r="B8" s="7" t="s">
        <v>28</v>
      </c>
      <c r="C8" s="8" t="s">
        <v>10</v>
      </c>
      <c r="D8" s="8" t="s">
        <v>1</v>
      </c>
      <c r="E8" s="7" t="s">
        <v>2</v>
      </c>
      <c r="F8" s="6" t="s">
        <v>11</v>
      </c>
      <c r="G8" s="7" t="s">
        <v>12</v>
      </c>
      <c r="H8" s="7" t="s">
        <v>35</v>
      </c>
    </row>
    <row r="9" spans="1:11" ht="15" x14ac:dyDescent="0.25">
      <c r="A9" s="9" t="s">
        <v>14</v>
      </c>
      <c r="B9" s="28">
        <v>47786</v>
      </c>
      <c r="C9" s="55">
        <f>(B9/B23)*100</f>
        <v>11.052951748288949</v>
      </c>
      <c r="D9" s="79">
        <f>C9/SUM(C$9:C$13)*$B$4</f>
        <v>12318413.326763062</v>
      </c>
      <c r="E9" s="20">
        <f>C9/SUM(C$9:C$13)*$C$4</f>
        <v>15837959.991552508</v>
      </c>
      <c r="F9" s="58">
        <f>E9/SUM(E$9:E$22)*100</f>
        <v>9.7799278438804862</v>
      </c>
      <c r="G9" s="19">
        <f t="shared" ref="G9:G22" si="0">F9-C9</f>
        <v>-1.273023904408463</v>
      </c>
      <c r="H9" s="20">
        <f>E9/$B9</f>
        <v>331.43514819303789</v>
      </c>
    </row>
    <row r="10" spans="1:11" ht="15" x14ac:dyDescent="0.25">
      <c r="A10" s="9" t="s">
        <v>13</v>
      </c>
      <c r="B10" s="28">
        <v>27344</v>
      </c>
      <c r="C10" s="55">
        <f>(B10/B23)*100</f>
        <v>6.3246957813002354</v>
      </c>
      <c r="D10" s="79">
        <f t="shared" ref="D10:D13" si="1">C10/SUM(C$9:C$13)*$B$4</f>
        <v>7048815.4272592217</v>
      </c>
      <c r="E10" s="20">
        <f>C10/SUM(C$9:C$13)*$C$4</f>
        <v>9062762.6921904273</v>
      </c>
      <c r="F10" s="58">
        <f t="shared" ref="F10:F22" si="2">E10/SUM(E$9:E$22)*100</f>
        <v>5.5962488377991049</v>
      </c>
      <c r="G10" s="19">
        <f t="shared" si="0"/>
        <v>-0.72844694350113048</v>
      </c>
      <c r="H10" s="20">
        <f t="shared" ref="H10:H22" si="3">E10/$B10</f>
        <v>331.43514819303789</v>
      </c>
    </row>
    <row r="11" spans="1:11" ht="15" x14ac:dyDescent="0.25">
      <c r="A11" s="9" t="s">
        <v>15</v>
      </c>
      <c r="B11" s="28">
        <v>20757</v>
      </c>
      <c r="C11" s="55">
        <f>(B11/B23)*100</f>
        <v>4.8011157962422839</v>
      </c>
      <c r="D11" s="79">
        <f t="shared" si="1"/>
        <v>5350799.5108111352</v>
      </c>
      <c r="E11" s="20">
        <f>C11/SUM(C$9:C$13)*$C$4</f>
        <v>6879599.3710428877</v>
      </c>
      <c r="F11" s="58">
        <f t="shared" si="2"/>
        <v>4.2481472032693111</v>
      </c>
      <c r="G11" s="19">
        <f t="shared" si="0"/>
        <v>-0.55296859297297285</v>
      </c>
      <c r="H11" s="20">
        <f t="shared" si="3"/>
        <v>331.43514819303789</v>
      </c>
    </row>
    <row r="12" spans="1:11" ht="15" x14ac:dyDescent="0.25">
      <c r="A12" s="9" t="s">
        <v>16</v>
      </c>
      <c r="B12" s="28">
        <v>23168</v>
      </c>
      <c r="C12" s="55">
        <f>(B12/B23)*100</f>
        <v>5.3587826163386438</v>
      </c>
      <c r="D12" s="79">
        <f t="shared" si="1"/>
        <v>5972314.0659282357</v>
      </c>
      <c r="E12" s="20">
        <f>C12/SUM(C$9:C$13)*$C$4</f>
        <v>7678689.5133363027</v>
      </c>
      <c r="F12" s="58">
        <f t="shared" si="2"/>
        <v>4.7415847379362823</v>
      </c>
      <c r="G12" s="19">
        <f t="shared" si="0"/>
        <v>-0.61719787840236151</v>
      </c>
      <c r="H12" s="20">
        <f t="shared" si="3"/>
        <v>331.43514819303795</v>
      </c>
    </row>
    <row r="13" spans="1:11" ht="15" x14ac:dyDescent="0.25">
      <c r="A13" s="9" t="s">
        <v>17</v>
      </c>
      <c r="B13" s="28">
        <v>39222</v>
      </c>
      <c r="C13" s="55">
        <f>(B13/B23)*100</f>
        <v>9.0720895967728872</v>
      </c>
      <c r="D13" s="79">
        <f t="shared" si="1"/>
        <v>10110760.630776813</v>
      </c>
      <c r="E13" s="20">
        <f>C13/SUM(C$9:C$13)*$C$4</f>
        <v>12999549.382427331</v>
      </c>
      <c r="F13" s="58">
        <f t="shared" si="2"/>
        <v>8.0272115241426452</v>
      </c>
      <c r="G13" s="19">
        <f t="shared" si="0"/>
        <v>-1.044878072630242</v>
      </c>
      <c r="H13" s="20">
        <f t="shared" si="3"/>
        <v>331.43514819303789</v>
      </c>
      <c r="K13" s="132">
        <v>1.3</v>
      </c>
    </row>
    <row r="14" spans="1:11" ht="15" x14ac:dyDescent="0.25">
      <c r="A14" s="10" t="s">
        <v>18</v>
      </c>
      <c r="B14" s="29">
        <v>10541</v>
      </c>
      <c r="C14" s="56">
        <f>(B14/B23)*100</f>
        <v>2.4381443179741726</v>
      </c>
      <c r="D14" s="80">
        <f>C14/SUM(C$14:C$21)*$B$5</f>
        <v>3681894.6842287746</v>
      </c>
      <c r="E14" s="22">
        <f>C14/SUM(C$14:C$21)*$C$5</f>
        <v>3898476.7244775258</v>
      </c>
      <c r="F14" s="59">
        <f t="shared" si="2"/>
        <v>2.4073063126042404</v>
      </c>
      <c r="G14" s="21">
        <f t="shared" si="0"/>
        <v>-3.0838005369932198E-2</v>
      </c>
      <c r="H14" s="22">
        <f t="shared" si="3"/>
        <v>369.83936291409981</v>
      </c>
      <c r="J14" s="129">
        <f>E14*25</f>
        <v>97461918.111938149</v>
      </c>
      <c r="K14" s="129">
        <f>J14/100*130</f>
        <v>126700493.54551959</v>
      </c>
    </row>
    <row r="15" spans="1:11" ht="15" x14ac:dyDescent="0.25">
      <c r="A15" s="10" t="s">
        <v>19</v>
      </c>
      <c r="B15" s="29">
        <v>22966</v>
      </c>
      <c r="C15" s="56">
        <f>(B15/B23)*100</f>
        <v>5.3120598051982597</v>
      </c>
      <c r="D15" s="80">
        <f t="shared" ref="D15:D21" si="4">C15/SUM(C$14:C$21)*$B$5</f>
        <v>8021856.8748693718</v>
      </c>
      <c r="E15" s="22">
        <f t="shared" ref="E15:E21" si="5">C15/SUM(C$14:C$21)*$C$5</f>
        <v>8493730.8086852171</v>
      </c>
      <c r="F15" s="59">
        <f t="shared" si="2"/>
        <v>5.2448720970751355</v>
      </c>
      <c r="G15" s="21">
        <f t="shared" si="0"/>
        <v>-6.7187708123124246E-2</v>
      </c>
      <c r="H15" s="22">
        <f t="shared" si="3"/>
        <v>369.83936291409987</v>
      </c>
    </row>
    <row r="16" spans="1:11" ht="15" x14ac:dyDescent="0.25">
      <c r="A16" s="10" t="s">
        <v>20</v>
      </c>
      <c r="B16" s="29">
        <v>16117</v>
      </c>
      <c r="C16" s="56">
        <f>(B16/B23)*100</f>
        <v>3.7278789462849584</v>
      </c>
      <c r="D16" s="80">
        <f t="shared" si="4"/>
        <v>5629550.9558595177</v>
      </c>
      <c r="E16" s="22">
        <f t="shared" si="5"/>
        <v>5960701.0120865479</v>
      </c>
      <c r="F16" s="59">
        <f t="shared" si="2"/>
        <v>3.6807281889993888</v>
      </c>
      <c r="G16" s="21">
        <f t="shared" si="0"/>
        <v>-4.7150757285569611E-2</v>
      </c>
      <c r="H16" s="22">
        <f t="shared" si="3"/>
        <v>369.83936291409987</v>
      </c>
    </row>
    <row r="17" spans="1:8" ht="15" x14ac:dyDescent="0.25">
      <c r="A17" s="10" t="s">
        <v>21</v>
      </c>
      <c r="B17" s="29">
        <v>48499</v>
      </c>
      <c r="C17" s="56">
        <f>(B17/B23)*100</f>
        <v>11.217869393551789</v>
      </c>
      <c r="D17" s="80">
        <f t="shared" si="4"/>
        <v>16940348.191861432</v>
      </c>
      <c r="E17" s="22">
        <f t="shared" si="5"/>
        <v>17936839.261970926</v>
      </c>
      <c r="F17" s="59">
        <f t="shared" si="2"/>
        <v>11.075984143344375</v>
      </c>
      <c r="G17" s="21">
        <f t="shared" si="0"/>
        <v>-0.14188525020741416</v>
      </c>
      <c r="H17" s="22">
        <f t="shared" si="3"/>
        <v>369.83936291409981</v>
      </c>
    </row>
    <row r="18" spans="1:8" ht="15" x14ac:dyDescent="0.25">
      <c r="A18" s="10" t="s">
        <v>22</v>
      </c>
      <c r="B18" s="29">
        <v>27470</v>
      </c>
      <c r="C18" s="56">
        <f>(B18/B23)*100</f>
        <v>6.3538397130016637</v>
      </c>
      <c r="D18" s="80">
        <f t="shared" si="4"/>
        <v>9595071.3381808605</v>
      </c>
      <c r="E18" s="22">
        <f t="shared" si="5"/>
        <v>10159487.299250323</v>
      </c>
      <c r="F18" s="59">
        <f t="shared" si="2"/>
        <v>6.2734754204760934</v>
      </c>
      <c r="G18" s="21">
        <f t="shared" si="0"/>
        <v>-8.0364292525570313E-2</v>
      </c>
      <c r="H18" s="22">
        <f t="shared" si="3"/>
        <v>369.83936291409987</v>
      </c>
    </row>
    <row r="19" spans="1:8" ht="15" x14ac:dyDescent="0.25">
      <c r="A19" s="10" t="s">
        <v>23</v>
      </c>
      <c r="B19" s="29">
        <v>22212</v>
      </c>
      <c r="C19" s="56">
        <f>(B19/B23)*100</f>
        <v>5.1376588170801947</v>
      </c>
      <c r="D19" s="80">
        <f t="shared" si="4"/>
        <v>7758490.155211987</v>
      </c>
      <c r="E19" s="22">
        <f t="shared" si="5"/>
        <v>8214871.9290479859</v>
      </c>
      <c r="F19" s="59">
        <f t="shared" si="2"/>
        <v>5.0726769581221323</v>
      </c>
      <c r="G19" s="21">
        <f t="shared" si="0"/>
        <v>-6.4981858958062411E-2</v>
      </c>
      <c r="H19" s="22">
        <f t="shared" si="3"/>
        <v>369.83936291409987</v>
      </c>
    </row>
    <row r="20" spans="1:8" ht="15" x14ac:dyDescent="0.25">
      <c r="A20" s="10" t="s">
        <v>24</v>
      </c>
      <c r="B20" s="29">
        <v>32379</v>
      </c>
      <c r="C20" s="56">
        <f>(B20/B23)*100</f>
        <v>7.4892965441310828</v>
      </c>
      <c r="D20" s="80">
        <f t="shared" si="4"/>
        <v>11309749.357806992</v>
      </c>
      <c r="E20" s="22">
        <f t="shared" si="5"/>
        <v>11975028.731795637</v>
      </c>
      <c r="F20" s="59">
        <f t="shared" si="2"/>
        <v>7.3945708277974296</v>
      </c>
      <c r="G20" s="21">
        <f t="shared" si="0"/>
        <v>-9.4725716333653232E-2</v>
      </c>
      <c r="H20" s="22">
        <f t="shared" si="3"/>
        <v>369.83936291409981</v>
      </c>
    </row>
    <row r="21" spans="1:8" ht="15" x14ac:dyDescent="0.25">
      <c r="A21" s="10" t="s">
        <v>25</v>
      </c>
      <c r="B21" s="29">
        <v>24594</v>
      </c>
      <c r="C21" s="56">
        <f>(B21/B23)*100</f>
        <v>5.6886179068643212</v>
      </c>
      <c r="D21" s="80">
        <f t="shared" si="4"/>
        <v>8590505.4419810735</v>
      </c>
      <c r="E21" s="22">
        <f t="shared" si="5"/>
        <v>9095829.2915093713</v>
      </c>
      <c r="F21" s="59">
        <f t="shared" si="2"/>
        <v>5.6166674368834739</v>
      </c>
      <c r="G21" s="21">
        <f t="shared" si="0"/>
        <v>-7.1950469980847309E-2</v>
      </c>
      <c r="H21" s="22">
        <f t="shared" si="3"/>
        <v>369.83936291409981</v>
      </c>
    </row>
    <row r="22" spans="1:8" ht="15" x14ac:dyDescent="0.25">
      <c r="A22" s="30" t="s">
        <v>36</v>
      </c>
      <c r="B22" s="31">
        <v>69282</v>
      </c>
      <c r="C22" s="57">
        <f>(B22/B23)*100</f>
        <v>16.024999016970558</v>
      </c>
      <c r="D22" s="81">
        <f>B3</f>
        <v>15000000</v>
      </c>
      <c r="E22" s="33">
        <f>C3</f>
        <v>33750000</v>
      </c>
      <c r="F22" s="60">
        <f t="shared" si="2"/>
        <v>20.840598467669906</v>
      </c>
      <c r="G22" s="32">
        <f t="shared" si="0"/>
        <v>4.8155994506993487</v>
      </c>
      <c r="H22" s="33">
        <f t="shared" si="3"/>
        <v>487.13951675759938</v>
      </c>
    </row>
    <row r="23" spans="1:8" ht="15" x14ac:dyDescent="0.25">
      <c r="A23" s="23" t="s">
        <v>26</v>
      </c>
      <c r="B23" s="34">
        <v>432337</v>
      </c>
      <c r="C23" s="35">
        <f>SUM(C9:C22)</f>
        <v>99.999999999999986</v>
      </c>
      <c r="D23" s="78"/>
      <c r="E23" s="36"/>
      <c r="F23" s="36"/>
      <c r="G23" s="36"/>
      <c r="H23" s="36"/>
    </row>
  </sheetData>
  <mergeCells count="1">
    <mergeCell ref="B7:H7"/>
  </mergeCells>
  <pageMargins left="0.7" right="0.7" top="0.78740157499999996" bottom="0.78740157499999996" header="0.3" footer="0.3"/>
  <pageSetup paperSize="9"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81"/>
  <sheetViews>
    <sheetView zoomScaleNormal="100" workbookViewId="0">
      <pane ySplit="4" topLeftCell="A26" activePane="bottomLeft" state="frozen"/>
      <selection activeCell="J35" sqref="J35"/>
      <selection pane="bottomLeft" activeCell="B27" sqref="B27"/>
    </sheetView>
  </sheetViews>
  <sheetFormatPr defaultRowHeight="15" x14ac:dyDescent="0.25"/>
  <cols>
    <col min="1" max="1" width="21.42578125" style="2" customWidth="1"/>
    <col min="2" max="2" width="25.5703125" style="2" customWidth="1"/>
    <col min="3" max="3" width="11.42578125" style="2" customWidth="1"/>
    <col min="4" max="5" width="18" style="2" customWidth="1"/>
    <col min="6" max="6" width="15.42578125" style="2" customWidth="1"/>
    <col min="7" max="9" width="15.5703125" style="2" customWidth="1"/>
    <col min="10" max="10" width="33.140625" style="2" customWidth="1"/>
    <col min="11" max="16384" width="9.140625" style="2"/>
  </cols>
  <sheetData>
    <row r="1" spans="1:27" ht="15.75" thickBot="1" x14ac:dyDescent="0.3">
      <c r="I1" s="37" t="s">
        <v>37</v>
      </c>
    </row>
    <row r="2" spans="1:27" ht="30.2" customHeight="1" x14ac:dyDescent="0.25">
      <c r="A2" s="120" t="s">
        <v>38</v>
      </c>
      <c r="B2" s="121"/>
      <c r="C2" s="121"/>
      <c r="D2" s="121"/>
      <c r="E2" s="121"/>
      <c r="F2" s="121"/>
      <c r="G2" s="121"/>
      <c r="H2" s="121"/>
      <c r="I2" s="122"/>
    </row>
    <row r="3" spans="1:27" ht="30.2" customHeight="1" x14ac:dyDescent="0.25">
      <c r="A3" s="123" t="s">
        <v>39</v>
      </c>
      <c r="B3" s="124"/>
      <c r="C3" s="125"/>
      <c r="D3" s="38"/>
      <c r="E3" s="38"/>
      <c r="F3" s="38"/>
      <c r="G3" s="124" t="s">
        <v>40</v>
      </c>
      <c r="H3" s="124"/>
      <c r="I3" s="126"/>
    </row>
    <row r="4" spans="1:27" s="46" customFormat="1" ht="30.2" customHeight="1" x14ac:dyDescent="0.2">
      <c r="A4" s="39" t="s">
        <v>41</v>
      </c>
      <c r="B4" s="40" t="s">
        <v>42</v>
      </c>
      <c r="C4" s="41" t="s">
        <v>43</v>
      </c>
      <c r="D4" s="42" t="s">
        <v>44</v>
      </c>
      <c r="E4" s="42" t="s">
        <v>45</v>
      </c>
      <c r="F4" s="43" t="s">
        <v>46</v>
      </c>
      <c r="G4" s="43" t="s">
        <v>47</v>
      </c>
      <c r="H4" s="44" t="s">
        <v>48</v>
      </c>
      <c r="I4" s="45" t="s">
        <v>49</v>
      </c>
    </row>
    <row r="5" spans="1:27" ht="25.5" x14ac:dyDescent="0.25">
      <c r="A5" s="88" t="s">
        <v>16</v>
      </c>
      <c r="B5" s="89" t="s">
        <v>50</v>
      </c>
      <c r="C5" s="90" t="s">
        <v>51</v>
      </c>
      <c r="D5" s="90" t="s">
        <v>52</v>
      </c>
      <c r="E5" s="90" t="s">
        <v>53</v>
      </c>
      <c r="F5" s="91">
        <v>230000000</v>
      </c>
      <c r="G5" s="91">
        <v>264500000</v>
      </c>
      <c r="H5" s="91">
        <v>60000000</v>
      </c>
      <c r="I5" s="92">
        <f>G5+H5</f>
        <v>324500000</v>
      </c>
    </row>
    <row r="6" spans="1:27" ht="25.5" x14ac:dyDescent="0.25">
      <c r="A6" s="88" t="s">
        <v>24</v>
      </c>
      <c r="B6" s="89" t="s">
        <v>54</v>
      </c>
      <c r="C6" s="90" t="s">
        <v>55</v>
      </c>
      <c r="D6" s="90" t="s">
        <v>52</v>
      </c>
      <c r="E6" s="90" t="s">
        <v>53</v>
      </c>
      <c r="F6" s="91">
        <v>38690000</v>
      </c>
      <c r="G6" s="91">
        <v>44493500</v>
      </c>
      <c r="H6" s="91">
        <v>0</v>
      </c>
      <c r="I6" s="92">
        <v>44493500</v>
      </c>
    </row>
    <row r="7" spans="1:27" ht="39" x14ac:dyDescent="0.25">
      <c r="A7" s="88" t="s">
        <v>24</v>
      </c>
      <c r="B7" s="89" t="s">
        <v>56</v>
      </c>
      <c r="C7" s="90" t="s">
        <v>51</v>
      </c>
      <c r="D7" s="93"/>
      <c r="E7" s="94" t="s">
        <v>57</v>
      </c>
      <c r="F7" s="95"/>
      <c r="G7" s="95"/>
      <c r="H7" s="95"/>
      <c r="I7" s="92">
        <v>28000000</v>
      </c>
    </row>
    <row r="8" spans="1:27" ht="77.25" customHeight="1" x14ac:dyDescent="0.25">
      <c r="A8" s="88" t="s">
        <v>24</v>
      </c>
      <c r="B8" s="89" t="s">
        <v>58</v>
      </c>
      <c r="C8" s="90" t="s">
        <v>59</v>
      </c>
      <c r="D8" s="93"/>
      <c r="E8" s="94" t="s">
        <v>57</v>
      </c>
      <c r="F8" s="95"/>
      <c r="G8" s="95"/>
      <c r="H8" s="95"/>
      <c r="I8" s="92">
        <v>13800000</v>
      </c>
    </row>
    <row r="9" spans="1:27" ht="25.5" x14ac:dyDescent="0.25">
      <c r="A9" s="88" t="s">
        <v>23</v>
      </c>
      <c r="B9" s="89" t="s">
        <v>60</v>
      </c>
      <c r="C9" s="90" t="s">
        <v>61</v>
      </c>
      <c r="D9" s="90" t="s">
        <v>52</v>
      </c>
      <c r="E9" s="90" t="s">
        <v>62</v>
      </c>
      <c r="F9" s="91"/>
      <c r="G9" s="96">
        <v>30000000</v>
      </c>
      <c r="H9" s="91">
        <v>5000000</v>
      </c>
      <c r="I9" s="92">
        <f>G9+H9</f>
        <v>35000000</v>
      </c>
      <c r="AA9" s="2" t="s">
        <v>63</v>
      </c>
    </row>
    <row r="10" spans="1:27" ht="25.5" x14ac:dyDescent="0.25">
      <c r="A10" s="88" t="s">
        <v>23</v>
      </c>
      <c r="B10" s="89" t="s">
        <v>64</v>
      </c>
      <c r="C10" s="90" t="s">
        <v>61</v>
      </c>
      <c r="D10" s="90" t="s">
        <v>52</v>
      </c>
      <c r="E10" s="90" t="s">
        <v>65</v>
      </c>
      <c r="F10" s="91"/>
      <c r="G10" s="96">
        <v>30000000</v>
      </c>
      <c r="H10" s="91">
        <v>5000000</v>
      </c>
      <c r="I10" s="92">
        <v>35000000</v>
      </c>
    </row>
    <row r="11" spans="1:27" ht="25.5" x14ac:dyDescent="0.25">
      <c r="A11" s="88" t="s">
        <v>23</v>
      </c>
      <c r="B11" s="89" t="s">
        <v>66</v>
      </c>
      <c r="C11" s="90" t="s">
        <v>61</v>
      </c>
      <c r="D11" s="90" t="s">
        <v>52</v>
      </c>
      <c r="E11" s="90" t="s">
        <v>65</v>
      </c>
      <c r="F11" s="91"/>
      <c r="G11" s="96">
        <v>40000000</v>
      </c>
      <c r="H11" s="91">
        <v>5000000</v>
      </c>
      <c r="I11" s="92">
        <v>45000000</v>
      </c>
    </row>
    <row r="12" spans="1:27" ht="25.5" x14ac:dyDescent="0.25">
      <c r="A12" s="88" t="s">
        <v>23</v>
      </c>
      <c r="B12" s="89" t="s">
        <v>67</v>
      </c>
      <c r="C12" s="90" t="s">
        <v>55</v>
      </c>
      <c r="D12" s="90" t="s">
        <v>68</v>
      </c>
      <c r="E12" s="90" t="s">
        <v>69</v>
      </c>
      <c r="F12" s="91"/>
      <c r="G12" s="96">
        <v>40000000</v>
      </c>
      <c r="H12" s="91">
        <v>5000000</v>
      </c>
      <c r="I12" s="92">
        <v>45000000</v>
      </c>
    </row>
    <row r="13" spans="1:27" ht="25.5" x14ac:dyDescent="0.25">
      <c r="A13" s="88" t="s">
        <v>23</v>
      </c>
      <c r="B13" s="89" t="s">
        <v>70</v>
      </c>
      <c r="C13" s="90" t="s">
        <v>61</v>
      </c>
      <c r="D13" s="90" t="s">
        <v>52</v>
      </c>
      <c r="E13" s="90" t="s">
        <v>62</v>
      </c>
      <c r="F13" s="91"/>
      <c r="G13" s="91">
        <v>80000000</v>
      </c>
      <c r="H13" s="91">
        <v>15000000</v>
      </c>
      <c r="I13" s="92">
        <f>G13+H13</f>
        <v>95000000</v>
      </c>
    </row>
    <row r="14" spans="1:27" ht="37.5" customHeight="1" x14ac:dyDescent="0.25">
      <c r="A14" s="88" t="s">
        <v>19</v>
      </c>
      <c r="B14" s="89" t="s">
        <v>71</v>
      </c>
      <c r="C14" s="90" t="s">
        <v>61</v>
      </c>
      <c r="D14" s="90" t="s">
        <v>52</v>
      </c>
      <c r="E14" s="90" t="s">
        <v>62</v>
      </c>
      <c r="F14" s="91"/>
      <c r="G14" s="91">
        <v>70000000</v>
      </c>
      <c r="H14" s="91">
        <f>43000000+1750000</f>
        <v>44750000</v>
      </c>
      <c r="I14" s="92">
        <f>SUM(G14,H14)</f>
        <v>114750000</v>
      </c>
    </row>
    <row r="15" spans="1:27" ht="38.25" x14ac:dyDescent="0.25">
      <c r="A15" s="88" t="s">
        <v>19</v>
      </c>
      <c r="B15" s="89" t="s">
        <v>72</v>
      </c>
      <c r="C15" s="90" t="s">
        <v>61</v>
      </c>
      <c r="D15" s="90" t="s">
        <v>52</v>
      </c>
      <c r="E15" s="90" t="s">
        <v>62</v>
      </c>
      <c r="F15" s="91"/>
      <c r="G15" s="91">
        <v>40000000</v>
      </c>
      <c r="H15" s="91">
        <f>33000000+1400000</f>
        <v>34400000</v>
      </c>
      <c r="I15" s="92">
        <f t="shared" ref="I15:I78" si="0">G15+H15</f>
        <v>74400000</v>
      </c>
    </row>
    <row r="16" spans="1:27" ht="63.75" x14ac:dyDescent="0.25">
      <c r="A16" s="88" t="s">
        <v>19</v>
      </c>
      <c r="B16" s="97" t="s">
        <v>73</v>
      </c>
      <c r="C16" s="90" t="s">
        <v>61</v>
      </c>
      <c r="D16" s="90" t="s">
        <v>52</v>
      </c>
      <c r="E16" s="90" t="s">
        <v>62</v>
      </c>
      <c r="F16" s="91"/>
      <c r="G16" s="91">
        <v>15000000</v>
      </c>
      <c r="H16" s="91">
        <f>25000000+700000</f>
        <v>25700000</v>
      </c>
      <c r="I16" s="92">
        <f t="shared" si="0"/>
        <v>40700000</v>
      </c>
    </row>
    <row r="17" spans="1:9" ht="25.5" x14ac:dyDescent="0.25">
      <c r="A17" s="88" t="s">
        <v>19</v>
      </c>
      <c r="B17" s="97" t="s">
        <v>74</v>
      </c>
      <c r="C17" s="90" t="s">
        <v>51</v>
      </c>
      <c r="D17" s="90" t="s">
        <v>52</v>
      </c>
      <c r="E17" s="90" t="s">
        <v>62</v>
      </c>
      <c r="F17" s="91"/>
      <c r="G17" s="91">
        <v>40000000</v>
      </c>
      <c r="H17" s="91">
        <f>33000000+1400000</f>
        <v>34400000</v>
      </c>
      <c r="I17" s="92">
        <f t="shared" si="0"/>
        <v>74400000</v>
      </c>
    </row>
    <row r="18" spans="1:9" ht="38.25" x14ac:dyDescent="0.25">
      <c r="A18" s="88" t="s">
        <v>19</v>
      </c>
      <c r="B18" s="97" t="s">
        <v>75</v>
      </c>
      <c r="C18" s="90" t="s">
        <v>51</v>
      </c>
      <c r="D18" s="90" t="s">
        <v>52</v>
      </c>
      <c r="E18" s="90" t="s">
        <v>62</v>
      </c>
      <c r="F18" s="91"/>
      <c r="G18" s="91">
        <v>69000000</v>
      </c>
      <c r="H18" s="91">
        <f>43000000+1750000</f>
        <v>44750000</v>
      </c>
      <c r="I18" s="92">
        <f t="shared" si="0"/>
        <v>113750000</v>
      </c>
    </row>
    <row r="19" spans="1:9" ht="38.25" x14ac:dyDescent="0.25">
      <c r="A19" s="88" t="s">
        <v>19</v>
      </c>
      <c r="B19" s="97" t="s">
        <v>76</v>
      </c>
      <c r="C19" s="90" t="s">
        <v>51</v>
      </c>
      <c r="D19" s="90" t="s">
        <v>52</v>
      </c>
      <c r="E19" s="90" t="s">
        <v>62</v>
      </c>
      <c r="F19" s="91"/>
      <c r="G19" s="91">
        <v>30000000</v>
      </c>
      <c r="H19" s="91">
        <f>33000000+1400000</f>
        <v>34400000</v>
      </c>
      <c r="I19" s="92">
        <f t="shared" si="0"/>
        <v>64400000</v>
      </c>
    </row>
    <row r="20" spans="1:9" ht="51" x14ac:dyDescent="0.25">
      <c r="A20" s="88" t="s">
        <v>19</v>
      </c>
      <c r="B20" s="97" t="s">
        <v>77</v>
      </c>
      <c r="C20" s="90" t="s">
        <v>51</v>
      </c>
      <c r="D20" s="90" t="s">
        <v>52</v>
      </c>
      <c r="E20" s="90" t="s">
        <v>62</v>
      </c>
      <c r="F20" s="91"/>
      <c r="G20" s="91">
        <v>30000000</v>
      </c>
      <c r="H20" s="91">
        <f>33000000+1400000</f>
        <v>34400000</v>
      </c>
      <c r="I20" s="92">
        <f t="shared" si="0"/>
        <v>64400000</v>
      </c>
    </row>
    <row r="21" spans="1:9" s="46" customFormat="1" ht="38.25" x14ac:dyDescent="0.2">
      <c r="A21" s="88" t="s">
        <v>19</v>
      </c>
      <c r="B21" s="97" t="s">
        <v>78</v>
      </c>
      <c r="C21" s="90" t="s">
        <v>61</v>
      </c>
      <c r="D21" s="90" t="s">
        <v>52</v>
      </c>
      <c r="E21" s="90" t="s">
        <v>62</v>
      </c>
      <c r="F21" s="91"/>
      <c r="G21" s="91">
        <v>70000000</v>
      </c>
      <c r="H21" s="91">
        <f>43000000+1750000</f>
        <v>44750000</v>
      </c>
      <c r="I21" s="92">
        <f t="shared" si="0"/>
        <v>114750000</v>
      </c>
    </row>
    <row r="22" spans="1:9" s="46" customFormat="1" ht="51" x14ac:dyDescent="0.2">
      <c r="A22" s="88" t="s">
        <v>19</v>
      </c>
      <c r="B22" s="97" t="s">
        <v>79</v>
      </c>
      <c r="C22" s="90" t="s">
        <v>51</v>
      </c>
      <c r="D22" s="90" t="s">
        <v>80</v>
      </c>
      <c r="E22" s="90" t="s">
        <v>81</v>
      </c>
      <c r="F22" s="91"/>
      <c r="G22" s="91">
        <v>16000000</v>
      </c>
      <c r="H22" s="91">
        <f>25000000+700000</f>
        <v>25700000</v>
      </c>
      <c r="I22" s="92">
        <f t="shared" si="0"/>
        <v>41700000</v>
      </c>
    </row>
    <row r="23" spans="1:9" s="46" customFormat="1" ht="38.25" x14ac:dyDescent="0.2">
      <c r="A23" s="88" t="s">
        <v>19</v>
      </c>
      <c r="B23" s="97" t="s">
        <v>82</v>
      </c>
      <c r="C23" s="90" t="s">
        <v>61</v>
      </c>
      <c r="D23" s="90" t="s">
        <v>80</v>
      </c>
      <c r="E23" s="90" t="s">
        <v>81</v>
      </c>
      <c r="F23" s="91"/>
      <c r="G23" s="91">
        <v>16000000</v>
      </c>
      <c r="H23" s="91">
        <f>25000000+700000</f>
        <v>25700000</v>
      </c>
      <c r="I23" s="92">
        <f t="shared" si="0"/>
        <v>41700000</v>
      </c>
    </row>
    <row r="24" spans="1:9" s="46" customFormat="1" ht="38.25" x14ac:dyDescent="0.2">
      <c r="A24" s="88" t="s">
        <v>19</v>
      </c>
      <c r="B24" s="97" t="s">
        <v>83</v>
      </c>
      <c r="C24" s="90" t="s">
        <v>51</v>
      </c>
      <c r="D24" s="90" t="s">
        <v>80</v>
      </c>
      <c r="E24" s="90" t="s">
        <v>81</v>
      </c>
      <c r="F24" s="91"/>
      <c r="G24" s="91">
        <v>50000000</v>
      </c>
      <c r="H24" s="91">
        <f>25000000+1750000</f>
        <v>26750000</v>
      </c>
      <c r="I24" s="92">
        <f t="shared" si="0"/>
        <v>76750000</v>
      </c>
    </row>
    <row r="25" spans="1:9" s="46" customFormat="1" ht="38.25" x14ac:dyDescent="0.2">
      <c r="A25" s="88" t="s">
        <v>19</v>
      </c>
      <c r="B25" s="97" t="s">
        <v>84</v>
      </c>
      <c r="C25" s="90" t="s">
        <v>51</v>
      </c>
      <c r="D25" s="90" t="s">
        <v>80</v>
      </c>
      <c r="E25" s="90" t="s">
        <v>81</v>
      </c>
      <c r="F25" s="91"/>
      <c r="G25" s="91">
        <v>18000000</v>
      </c>
      <c r="H25" s="91">
        <f>25000000+700000</f>
        <v>25700000</v>
      </c>
      <c r="I25" s="92">
        <f t="shared" si="0"/>
        <v>43700000</v>
      </c>
    </row>
    <row r="26" spans="1:9" s="46" customFormat="1" ht="25.5" x14ac:dyDescent="0.2">
      <c r="A26" s="88" t="s">
        <v>21</v>
      </c>
      <c r="B26" s="89" t="s">
        <v>85</v>
      </c>
      <c r="C26" s="90" t="s">
        <v>61</v>
      </c>
      <c r="D26" s="90" t="s">
        <v>80</v>
      </c>
      <c r="E26" s="90" t="s">
        <v>81</v>
      </c>
      <c r="F26" s="91"/>
      <c r="G26" s="91">
        <v>253000000</v>
      </c>
      <c r="H26" s="91">
        <v>0</v>
      </c>
      <c r="I26" s="92">
        <f t="shared" si="0"/>
        <v>253000000</v>
      </c>
    </row>
    <row r="27" spans="1:9" s="46" customFormat="1" ht="51" x14ac:dyDescent="0.2">
      <c r="A27" s="103" t="s">
        <v>18</v>
      </c>
      <c r="B27" s="104" t="s">
        <v>86</v>
      </c>
      <c r="C27" s="105" t="s">
        <v>51</v>
      </c>
      <c r="D27" s="105" t="s">
        <v>80</v>
      </c>
      <c r="E27" s="105" t="s">
        <v>81</v>
      </c>
      <c r="F27" s="106"/>
      <c r="G27" s="106">
        <v>55000000</v>
      </c>
      <c r="H27" s="106">
        <v>0</v>
      </c>
      <c r="I27" s="107">
        <f t="shared" si="0"/>
        <v>55000000</v>
      </c>
    </row>
    <row r="28" spans="1:9" s="46" customFormat="1" ht="25.5" x14ac:dyDescent="0.2">
      <c r="A28" s="88" t="s">
        <v>17</v>
      </c>
      <c r="B28" s="98" t="s">
        <v>87</v>
      </c>
      <c r="C28" s="90" t="s">
        <v>51</v>
      </c>
      <c r="D28" s="90" t="s">
        <v>88</v>
      </c>
      <c r="E28" s="90" t="s">
        <v>89</v>
      </c>
      <c r="F28" s="91"/>
      <c r="G28" s="91">
        <v>100000000</v>
      </c>
      <c r="H28" s="91">
        <v>15000000</v>
      </c>
      <c r="I28" s="92">
        <f t="shared" si="0"/>
        <v>115000000</v>
      </c>
    </row>
    <row r="29" spans="1:9" s="46" customFormat="1" ht="25.5" x14ac:dyDescent="0.2">
      <c r="A29" s="88" t="s">
        <v>17</v>
      </c>
      <c r="B29" s="98" t="s">
        <v>90</v>
      </c>
      <c r="C29" s="90" t="s">
        <v>61</v>
      </c>
      <c r="D29" s="90" t="s">
        <v>88</v>
      </c>
      <c r="E29" s="90" t="s">
        <v>89</v>
      </c>
      <c r="F29" s="91"/>
      <c r="G29" s="91">
        <v>70000000</v>
      </c>
      <c r="H29" s="91">
        <v>12000000</v>
      </c>
      <c r="I29" s="92">
        <f t="shared" si="0"/>
        <v>82000000</v>
      </c>
    </row>
    <row r="30" spans="1:9" s="46" customFormat="1" ht="25.5" x14ac:dyDescent="0.2">
      <c r="A30" s="88" t="s">
        <v>17</v>
      </c>
      <c r="B30" s="98" t="s">
        <v>91</v>
      </c>
      <c r="C30" s="90" t="s">
        <v>61</v>
      </c>
      <c r="D30" s="90" t="s">
        <v>68</v>
      </c>
      <c r="E30" s="90" t="s">
        <v>69</v>
      </c>
      <c r="F30" s="91"/>
      <c r="G30" s="91">
        <v>35000000</v>
      </c>
      <c r="H30" s="91">
        <v>6500000</v>
      </c>
      <c r="I30" s="92">
        <f t="shared" si="0"/>
        <v>41500000</v>
      </c>
    </row>
    <row r="31" spans="1:9" s="46" customFormat="1" ht="25.5" x14ac:dyDescent="0.2">
      <c r="A31" s="88" t="s">
        <v>17</v>
      </c>
      <c r="B31" s="98" t="s">
        <v>92</v>
      </c>
      <c r="C31" s="90" t="s">
        <v>61</v>
      </c>
      <c r="D31" s="90" t="s">
        <v>68</v>
      </c>
      <c r="E31" s="90" t="s">
        <v>69</v>
      </c>
      <c r="F31" s="91"/>
      <c r="G31" s="91">
        <v>15000000</v>
      </c>
      <c r="H31" s="91">
        <v>4000000</v>
      </c>
      <c r="I31" s="92">
        <f t="shared" si="0"/>
        <v>19000000</v>
      </c>
    </row>
    <row r="32" spans="1:9" s="46" customFormat="1" ht="76.5" x14ac:dyDescent="0.2">
      <c r="A32" s="88" t="s">
        <v>17</v>
      </c>
      <c r="B32" s="98" t="s">
        <v>93</v>
      </c>
      <c r="C32" s="90" t="s">
        <v>61</v>
      </c>
      <c r="D32" s="90" t="s">
        <v>94</v>
      </c>
      <c r="E32" s="90" t="s">
        <v>89</v>
      </c>
      <c r="F32" s="91"/>
      <c r="G32" s="91">
        <v>75000000</v>
      </c>
      <c r="H32" s="91">
        <v>6500000</v>
      </c>
      <c r="I32" s="92">
        <f t="shared" si="0"/>
        <v>81500000</v>
      </c>
    </row>
    <row r="33" spans="1:9" s="46" customFormat="1" ht="12.75" x14ac:dyDescent="0.2">
      <c r="A33" s="88" t="s">
        <v>14</v>
      </c>
      <c r="B33" s="98" t="s">
        <v>95</v>
      </c>
      <c r="C33" s="90" t="s">
        <v>61</v>
      </c>
      <c r="D33" s="90" t="s">
        <v>96</v>
      </c>
      <c r="E33" s="90" t="s">
        <v>97</v>
      </c>
      <c r="F33" s="91"/>
      <c r="G33" s="91">
        <v>42000000</v>
      </c>
      <c r="H33" s="91">
        <v>4200000</v>
      </c>
      <c r="I33" s="92">
        <f t="shared" si="0"/>
        <v>46200000</v>
      </c>
    </row>
    <row r="34" spans="1:9" s="46" customFormat="1" ht="12.75" x14ac:dyDescent="0.2">
      <c r="A34" s="88" t="s">
        <v>14</v>
      </c>
      <c r="B34" s="98" t="s">
        <v>95</v>
      </c>
      <c r="C34" s="90" t="s">
        <v>61</v>
      </c>
      <c r="D34" s="90" t="s">
        <v>96</v>
      </c>
      <c r="E34" s="90" t="s">
        <v>97</v>
      </c>
      <c r="F34" s="91"/>
      <c r="G34" s="91">
        <v>8000000</v>
      </c>
      <c r="H34" s="91">
        <v>800000</v>
      </c>
      <c r="I34" s="92">
        <f t="shared" si="0"/>
        <v>8800000</v>
      </c>
    </row>
    <row r="35" spans="1:9" s="46" customFormat="1" ht="12.75" x14ac:dyDescent="0.2">
      <c r="A35" s="88" t="s">
        <v>14</v>
      </c>
      <c r="B35" s="98" t="s">
        <v>98</v>
      </c>
      <c r="C35" s="90" t="s">
        <v>61</v>
      </c>
      <c r="D35" s="90" t="s">
        <v>96</v>
      </c>
      <c r="E35" s="90" t="s">
        <v>97</v>
      </c>
      <c r="F35" s="91"/>
      <c r="G35" s="91">
        <v>20000000</v>
      </c>
      <c r="H35" s="91">
        <v>2000000</v>
      </c>
      <c r="I35" s="92">
        <f t="shared" si="0"/>
        <v>22000000</v>
      </c>
    </row>
    <row r="36" spans="1:9" s="46" customFormat="1" ht="12.75" x14ac:dyDescent="0.2">
      <c r="A36" s="88" t="s">
        <v>14</v>
      </c>
      <c r="B36" s="98" t="s">
        <v>99</v>
      </c>
      <c r="C36" s="90" t="s">
        <v>61</v>
      </c>
      <c r="D36" s="90" t="s">
        <v>96</v>
      </c>
      <c r="E36" s="90" t="s">
        <v>97</v>
      </c>
      <c r="F36" s="91"/>
      <c r="G36" s="91">
        <v>20000000</v>
      </c>
      <c r="H36" s="91">
        <v>2000000</v>
      </c>
      <c r="I36" s="92">
        <f t="shared" si="0"/>
        <v>22000000</v>
      </c>
    </row>
    <row r="37" spans="1:9" s="46" customFormat="1" ht="12.75" x14ac:dyDescent="0.2">
      <c r="A37" s="88" t="s">
        <v>14</v>
      </c>
      <c r="B37" s="98" t="s">
        <v>99</v>
      </c>
      <c r="C37" s="90" t="s">
        <v>61</v>
      </c>
      <c r="D37" s="90" t="s">
        <v>96</v>
      </c>
      <c r="E37" s="90" t="s">
        <v>97</v>
      </c>
      <c r="F37" s="91"/>
      <c r="G37" s="91">
        <v>28000000</v>
      </c>
      <c r="H37" s="91">
        <v>2800000</v>
      </c>
      <c r="I37" s="92">
        <f t="shared" si="0"/>
        <v>30800000</v>
      </c>
    </row>
    <row r="38" spans="1:9" s="46" customFormat="1" ht="12.75" x14ac:dyDescent="0.2">
      <c r="A38" s="88" t="s">
        <v>14</v>
      </c>
      <c r="B38" s="98" t="s">
        <v>100</v>
      </c>
      <c r="C38" s="90" t="s">
        <v>61</v>
      </c>
      <c r="D38" s="90" t="s">
        <v>96</v>
      </c>
      <c r="E38" s="90" t="s">
        <v>97</v>
      </c>
      <c r="F38" s="91"/>
      <c r="G38" s="91">
        <v>45000000</v>
      </c>
      <c r="H38" s="91">
        <v>4500000</v>
      </c>
      <c r="I38" s="92">
        <f t="shared" si="0"/>
        <v>49500000</v>
      </c>
    </row>
    <row r="39" spans="1:9" s="46" customFormat="1" ht="12.75" x14ac:dyDescent="0.2">
      <c r="A39" s="88" t="s">
        <v>14</v>
      </c>
      <c r="B39" s="98" t="s">
        <v>100</v>
      </c>
      <c r="C39" s="90" t="s">
        <v>61</v>
      </c>
      <c r="D39" s="90" t="s">
        <v>96</v>
      </c>
      <c r="E39" s="90" t="s">
        <v>97</v>
      </c>
      <c r="F39" s="91"/>
      <c r="G39" s="91">
        <v>42000000</v>
      </c>
      <c r="H39" s="91">
        <v>4200000</v>
      </c>
      <c r="I39" s="92">
        <f t="shared" si="0"/>
        <v>46200000</v>
      </c>
    </row>
    <row r="40" spans="1:9" s="46" customFormat="1" ht="12.75" x14ac:dyDescent="0.2">
      <c r="A40" s="88" t="s">
        <v>14</v>
      </c>
      <c r="B40" s="98" t="s">
        <v>101</v>
      </c>
      <c r="C40" s="90" t="s">
        <v>51</v>
      </c>
      <c r="D40" s="90" t="s">
        <v>96</v>
      </c>
      <c r="E40" s="90" t="s">
        <v>97</v>
      </c>
      <c r="F40" s="91"/>
      <c r="G40" s="91">
        <v>30000000</v>
      </c>
      <c r="H40" s="91">
        <v>3000000</v>
      </c>
      <c r="I40" s="92">
        <f t="shared" si="0"/>
        <v>33000000</v>
      </c>
    </row>
    <row r="41" spans="1:9" s="46" customFormat="1" ht="12.75" x14ac:dyDescent="0.2">
      <c r="A41" s="88" t="s">
        <v>14</v>
      </c>
      <c r="B41" s="98" t="s">
        <v>102</v>
      </c>
      <c r="C41" s="90" t="s">
        <v>51</v>
      </c>
      <c r="D41" s="90" t="s">
        <v>96</v>
      </c>
      <c r="E41" s="90" t="s">
        <v>97</v>
      </c>
      <c r="F41" s="91"/>
      <c r="G41" s="91">
        <v>12000000</v>
      </c>
      <c r="H41" s="91">
        <v>1200000</v>
      </c>
      <c r="I41" s="92">
        <f t="shared" si="0"/>
        <v>13200000</v>
      </c>
    </row>
    <row r="42" spans="1:9" s="46" customFormat="1" ht="12.75" x14ac:dyDescent="0.2">
      <c r="A42" s="88" t="s">
        <v>14</v>
      </c>
      <c r="B42" s="98" t="s">
        <v>102</v>
      </c>
      <c r="C42" s="90" t="s">
        <v>51</v>
      </c>
      <c r="D42" s="90" t="s">
        <v>96</v>
      </c>
      <c r="E42" s="90" t="s">
        <v>97</v>
      </c>
      <c r="F42" s="91"/>
      <c r="G42" s="91">
        <v>42000000</v>
      </c>
      <c r="H42" s="91">
        <v>4200000</v>
      </c>
      <c r="I42" s="92">
        <f t="shared" si="0"/>
        <v>46200000</v>
      </c>
    </row>
    <row r="43" spans="1:9" s="46" customFormat="1" ht="12.75" x14ac:dyDescent="0.2">
      <c r="A43" s="88" t="s">
        <v>14</v>
      </c>
      <c r="B43" s="98" t="s">
        <v>102</v>
      </c>
      <c r="C43" s="90" t="s">
        <v>51</v>
      </c>
      <c r="D43" s="90" t="s">
        <v>96</v>
      </c>
      <c r="E43" s="90" t="s">
        <v>97</v>
      </c>
      <c r="F43" s="91"/>
      <c r="G43" s="91">
        <v>42000000</v>
      </c>
      <c r="H43" s="91">
        <v>4200000</v>
      </c>
      <c r="I43" s="92">
        <f t="shared" si="0"/>
        <v>46200000</v>
      </c>
    </row>
    <row r="44" spans="1:9" s="46" customFormat="1" ht="12.75" x14ac:dyDescent="0.2">
      <c r="A44" s="88" t="s">
        <v>14</v>
      </c>
      <c r="B44" s="98" t="s">
        <v>103</v>
      </c>
      <c r="C44" s="90" t="s">
        <v>51</v>
      </c>
      <c r="D44" s="90" t="s">
        <v>104</v>
      </c>
      <c r="E44" s="90" t="s">
        <v>97</v>
      </c>
      <c r="F44" s="91"/>
      <c r="G44" s="91">
        <v>14000000</v>
      </c>
      <c r="H44" s="91">
        <v>1400000</v>
      </c>
      <c r="I44" s="92">
        <f t="shared" si="0"/>
        <v>15400000</v>
      </c>
    </row>
    <row r="45" spans="1:9" s="46" customFormat="1" ht="12.75" x14ac:dyDescent="0.2">
      <c r="A45" s="88" t="s">
        <v>14</v>
      </c>
      <c r="B45" s="98" t="s">
        <v>103</v>
      </c>
      <c r="C45" s="90" t="s">
        <v>51</v>
      </c>
      <c r="D45" s="90" t="s">
        <v>104</v>
      </c>
      <c r="E45" s="90" t="s">
        <v>97</v>
      </c>
      <c r="F45" s="91"/>
      <c r="G45" s="91">
        <v>30000000</v>
      </c>
      <c r="H45" s="91">
        <v>3000000</v>
      </c>
      <c r="I45" s="92">
        <f t="shared" si="0"/>
        <v>33000000</v>
      </c>
    </row>
    <row r="46" spans="1:9" s="46" customFormat="1" ht="12.75" x14ac:dyDescent="0.2">
      <c r="A46" s="88" t="s">
        <v>14</v>
      </c>
      <c r="B46" s="98" t="s">
        <v>103</v>
      </c>
      <c r="C46" s="90" t="s">
        <v>51</v>
      </c>
      <c r="D46" s="90" t="s">
        <v>104</v>
      </c>
      <c r="E46" s="90" t="s">
        <v>97</v>
      </c>
      <c r="F46" s="91"/>
      <c r="G46" s="91">
        <v>42000000</v>
      </c>
      <c r="H46" s="91">
        <v>4200000</v>
      </c>
      <c r="I46" s="92">
        <f t="shared" si="0"/>
        <v>46200000</v>
      </c>
    </row>
    <row r="47" spans="1:9" s="46" customFormat="1" ht="12.75" x14ac:dyDescent="0.2">
      <c r="A47" s="88" t="s">
        <v>14</v>
      </c>
      <c r="B47" s="98" t="s">
        <v>103</v>
      </c>
      <c r="C47" s="90" t="s">
        <v>51</v>
      </c>
      <c r="D47" s="90" t="s">
        <v>104</v>
      </c>
      <c r="E47" s="90" t="s">
        <v>97</v>
      </c>
      <c r="F47" s="91"/>
      <c r="G47" s="91">
        <v>42000000</v>
      </c>
      <c r="H47" s="91">
        <v>4200000</v>
      </c>
      <c r="I47" s="92">
        <f t="shared" si="0"/>
        <v>46200000</v>
      </c>
    </row>
    <row r="48" spans="1:9" s="46" customFormat="1" ht="38.25" x14ac:dyDescent="0.2">
      <c r="A48" s="88" t="s">
        <v>25</v>
      </c>
      <c r="B48" s="98" t="s">
        <v>105</v>
      </c>
      <c r="C48" s="90" t="s">
        <v>61</v>
      </c>
      <c r="D48" s="90" t="s">
        <v>96</v>
      </c>
      <c r="E48" s="90" t="s">
        <v>69</v>
      </c>
      <c r="F48" s="91"/>
      <c r="G48" s="91">
        <v>34000000</v>
      </c>
      <c r="H48" s="91">
        <v>4000000</v>
      </c>
      <c r="I48" s="92">
        <f t="shared" si="0"/>
        <v>38000000</v>
      </c>
    </row>
    <row r="49" spans="1:9" s="46" customFormat="1" ht="51" x14ac:dyDescent="0.2">
      <c r="A49" s="88" t="s">
        <v>25</v>
      </c>
      <c r="B49" s="98" t="s">
        <v>106</v>
      </c>
      <c r="C49" s="90" t="s">
        <v>61</v>
      </c>
      <c r="D49" s="90" t="s">
        <v>96</v>
      </c>
      <c r="E49" s="90" t="s">
        <v>69</v>
      </c>
      <c r="F49" s="91"/>
      <c r="G49" s="91">
        <v>55000000</v>
      </c>
      <c r="H49" s="91">
        <v>8000000</v>
      </c>
      <c r="I49" s="92">
        <f t="shared" si="0"/>
        <v>63000000</v>
      </c>
    </row>
    <row r="50" spans="1:9" s="46" customFormat="1" ht="38.25" x14ac:dyDescent="0.2">
      <c r="A50" s="88" t="s">
        <v>25</v>
      </c>
      <c r="B50" s="98" t="s">
        <v>107</v>
      </c>
      <c r="C50" s="90" t="s">
        <v>61</v>
      </c>
      <c r="D50" s="90" t="s">
        <v>96</v>
      </c>
      <c r="E50" s="90" t="s">
        <v>69</v>
      </c>
      <c r="F50" s="91"/>
      <c r="G50" s="91">
        <v>24500000</v>
      </c>
      <c r="H50" s="91">
        <v>2000000</v>
      </c>
      <c r="I50" s="92">
        <f t="shared" si="0"/>
        <v>26500000</v>
      </c>
    </row>
    <row r="51" spans="1:9" s="46" customFormat="1" ht="38.25" x14ac:dyDescent="0.2">
      <c r="A51" s="88" t="s">
        <v>25</v>
      </c>
      <c r="B51" s="98" t="s">
        <v>108</v>
      </c>
      <c r="C51" s="90" t="s">
        <v>61</v>
      </c>
      <c r="D51" s="90" t="s">
        <v>96</v>
      </c>
      <c r="E51" s="90" t="s">
        <v>69</v>
      </c>
      <c r="F51" s="91"/>
      <c r="G51" s="91">
        <v>55000000</v>
      </c>
      <c r="H51" s="91">
        <v>8000000</v>
      </c>
      <c r="I51" s="92">
        <f t="shared" si="0"/>
        <v>63000000</v>
      </c>
    </row>
    <row r="52" spans="1:9" s="46" customFormat="1" ht="38.25" x14ac:dyDescent="0.2">
      <c r="A52" s="88" t="s">
        <v>25</v>
      </c>
      <c r="B52" s="98" t="s">
        <v>109</v>
      </c>
      <c r="C52" s="90" t="s">
        <v>61</v>
      </c>
      <c r="D52" s="90" t="s">
        <v>96</v>
      </c>
      <c r="E52" s="90" t="s">
        <v>69</v>
      </c>
      <c r="F52" s="91"/>
      <c r="G52" s="91">
        <v>55000000</v>
      </c>
      <c r="H52" s="91">
        <v>8000000</v>
      </c>
      <c r="I52" s="92">
        <f t="shared" si="0"/>
        <v>63000000</v>
      </c>
    </row>
    <row r="53" spans="1:9" s="46" customFormat="1" ht="38.25" x14ac:dyDescent="0.2">
      <c r="A53" s="88" t="s">
        <v>25</v>
      </c>
      <c r="B53" s="98" t="s">
        <v>110</v>
      </c>
      <c r="C53" s="90" t="s">
        <v>61</v>
      </c>
      <c r="D53" s="90" t="s">
        <v>96</v>
      </c>
      <c r="E53" s="90" t="s">
        <v>69</v>
      </c>
      <c r="F53" s="91"/>
      <c r="G53" s="91">
        <v>28000000</v>
      </c>
      <c r="H53" s="91">
        <v>2000000</v>
      </c>
      <c r="I53" s="92">
        <f t="shared" si="0"/>
        <v>30000000</v>
      </c>
    </row>
    <row r="54" spans="1:9" s="46" customFormat="1" ht="38.25" x14ac:dyDescent="0.2">
      <c r="A54" s="88" t="s">
        <v>25</v>
      </c>
      <c r="B54" s="98" t="s">
        <v>111</v>
      </c>
      <c r="C54" s="90" t="s">
        <v>61</v>
      </c>
      <c r="D54" s="90" t="s">
        <v>96</v>
      </c>
      <c r="E54" s="90" t="s">
        <v>69</v>
      </c>
      <c r="F54" s="91"/>
      <c r="G54" s="91">
        <v>18000000</v>
      </c>
      <c r="H54" s="91">
        <v>1500000</v>
      </c>
      <c r="I54" s="92">
        <f t="shared" si="0"/>
        <v>19500000</v>
      </c>
    </row>
    <row r="55" spans="1:9" s="46" customFormat="1" ht="38.25" x14ac:dyDescent="0.2">
      <c r="A55" s="88" t="s">
        <v>25</v>
      </c>
      <c r="B55" s="98" t="s">
        <v>112</v>
      </c>
      <c r="C55" s="90" t="s">
        <v>61</v>
      </c>
      <c r="D55" s="90" t="s">
        <v>96</v>
      </c>
      <c r="E55" s="90" t="s">
        <v>69</v>
      </c>
      <c r="F55" s="91"/>
      <c r="G55" s="91">
        <v>72000000</v>
      </c>
      <c r="H55" s="91">
        <v>8000000</v>
      </c>
      <c r="I55" s="92">
        <f t="shared" si="0"/>
        <v>80000000</v>
      </c>
    </row>
    <row r="56" spans="1:9" s="46" customFormat="1" ht="25.5" x14ac:dyDescent="0.2">
      <c r="A56" s="88" t="s">
        <v>25</v>
      </c>
      <c r="B56" s="98" t="s">
        <v>113</v>
      </c>
      <c r="C56" s="90" t="s">
        <v>51</v>
      </c>
      <c r="D56" s="90" t="s">
        <v>96</v>
      </c>
      <c r="E56" s="90" t="s">
        <v>69</v>
      </c>
      <c r="F56" s="91"/>
      <c r="G56" s="91">
        <v>27000000</v>
      </c>
      <c r="H56" s="91">
        <v>2500000</v>
      </c>
      <c r="I56" s="92">
        <f t="shared" si="0"/>
        <v>29500000</v>
      </c>
    </row>
    <row r="57" spans="1:9" s="46" customFormat="1" ht="38.25" x14ac:dyDescent="0.2">
      <c r="A57" s="88" t="s">
        <v>25</v>
      </c>
      <c r="B57" s="98" t="s">
        <v>114</v>
      </c>
      <c r="C57" s="90" t="s">
        <v>61</v>
      </c>
      <c r="D57" s="90" t="s">
        <v>115</v>
      </c>
      <c r="E57" s="90" t="s">
        <v>69</v>
      </c>
      <c r="F57" s="91"/>
      <c r="G57" s="91">
        <v>21500000</v>
      </c>
      <c r="H57" s="91">
        <v>3500000</v>
      </c>
      <c r="I57" s="92">
        <f t="shared" si="0"/>
        <v>25000000</v>
      </c>
    </row>
    <row r="58" spans="1:9" s="46" customFormat="1" ht="38.25" x14ac:dyDescent="0.2">
      <c r="A58" s="88" t="s">
        <v>25</v>
      </c>
      <c r="B58" s="98" t="s">
        <v>116</v>
      </c>
      <c r="C58" s="90" t="s">
        <v>61</v>
      </c>
      <c r="D58" s="90" t="s">
        <v>115</v>
      </c>
      <c r="E58" s="90" t="s">
        <v>69</v>
      </c>
      <c r="F58" s="91"/>
      <c r="G58" s="91">
        <v>25000000</v>
      </c>
      <c r="H58" s="91">
        <v>3000000</v>
      </c>
      <c r="I58" s="92">
        <f t="shared" si="0"/>
        <v>28000000</v>
      </c>
    </row>
    <row r="59" spans="1:9" s="46" customFormat="1" ht="38.25" x14ac:dyDescent="0.2">
      <c r="A59" s="88" t="s">
        <v>25</v>
      </c>
      <c r="B59" s="98" t="s">
        <v>117</v>
      </c>
      <c r="C59" s="90" t="s">
        <v>61</v>
      </c>
      <c r="D59" s="90" t="s">
        <v>96</v>
      </c>
      <c r="E59" s="90" t="s">
        <v>69</v>
      </c>
      <c r="F59" s="91"/>
      <c r="G59" s="91">
        <v>8500000</v>
      </c>
      <c r="H59" s="91">
        <v>1500000</v>
      </c>
      <c r="I59" s="92">
        <f t="shared" si="0"/>
        <v>10000000</v>
      </c>
    </row>
    <row r="60" spans="1:9" s="46" customFormat="1" ht="25.5" x14ac:dyDescent="0.2">
      <c r="A60" s="88" t="s">
        <v>25</v>
      </c>
      <c r="B60" s="98" t="s">
        <v>118</v>
      </c>
      <c r="C60" s="90" t="s">
        <v>61</v>
      </c>
      <c r="D60" s="90" t="s">
        <v>96</v>
      </c>
      <c r="E60" s="90" t="s">
        <v>69</v>
      </c>
      <c r="F60" s="91"/>
      <c r="G60" s="91">
        <v>5000000</v>
      </c>
      <c r="H60" s="91">
        <v>1000000</v>
      </c>
      <c r="I60" s="92">
        <f t="shared" si="0"/>
        <v>6000000</v>
      </c>
    </row>
    <row r="61" spans="1:9" s="46" customFormat="1" ht="25.5" x14ac:dyDescent="0.2">
      <c r="A61" s="88" t="s">
        <v>25</v>
      </c>
      <c r="B61" s="98" t="s">
        <v>119</v>
      </c>
      <c r="C61" s="90" t="s">
        <v>61</v>
      </c>
      <c r="D61" s="90" t="s">
        <v>96</v>
      </c>
      <c r="E61" s="90" t="s">
        <v>69</v>
      </c>
      <c r="F61" s="91"/>
      <c r="G61" s="91">
        <v>27000000</v>
      </c>
      <c r="H61" s="91">
        <v>3000000</v>
      </c>
      <c r="I61" s="92">
        <f t="shared" si="0"/>
        <v>30000000</v>
      </c>
    </row>
    <row r="62" spans="1:9" s="46" customFormat="1" ht="38.25" x14ac:dyDescent="0.2">
      <c r="A62" s="88" t="s">
        <v>15</v>
      </c>
      <c r="B62" s="89" t="s">
        <v>120</v>
      </c>
      <c r="C62" s="90" t="s">
        <v>61</v>
      </c>
      <c r="D62" s="90" t="s">
        <v>52</v>
      </c>
      <c r="E62" s="90" t="s">
        <v>121</v>
      </c>
      <c r="F62" s="91">
        <v>22500000</v>
      </c>
      <c r="G62" s="91">
        <v>27000000</v>
      </c>
      <c r="H62" s="91">
        <v>3000000</v>
      </c>
      <c r="I62" s="92">
        <f t="shared" si="0"/>
        <v>30000000</v>
      </c>
    </row>
    <row r="63" spans="1:9" s="46" customFormat="1" ht="38.25" x14ac:dyDescent="0.2">
      <c r="A63" s="88" t="s">
        <v>15</v>
      </c>
      <c r="B63" s="89" t="s">
        <v>122</v>
      </c>
      <c r="C63" s="90" t="s">
        <v>61</v>
      </c>
      <c r="D63" s="90" t="s">
        <v>52</v>
      </c>
      <c r="E63" s="90" t="s">
        <v>121</v>
      </c>
      <c r="F63" s="91">
        <v>38000000</v>
      </c>
      <c r="G63" s="91">
        <v>46000000</v>
      </c>
      <c r="H63" s="91">
        <v>4000000</v>
      </c>
      <c r="I63" s="92">
        <f t="shared" si="0"/>
        <v>50000000</v>
      </c>
    </row>
    <row r="64" spans="1:9" s="46" customFormat="1" ht="25.5" x14ac:dyDescent="0.2">
      <c r="A64" s="88" t="s">
        <v>15</v>
      </c>
      <c r="B64" s="89" t="s">
        <v>123</v>
      </c>
      <c r="C64" s="90" t="s">
        <v>61</v>
      </c>
      <c r="D64" s="90" t="s">
        <v>80</v>
      </c>
      <c r="E64" s="90" t="s">
        <v>124</v>
      </c>
      <c r="F64" s="91">
        <v>54500000</v>
      </c>
      <c r="G64" s="91">
        <v>62500000</v>
      </c>
      <c r="H64" s="91">
        <v>2500000</v>
      </c>
      <c r="I64" s="92">
        <f t="shared" si="0"/>
        <v>65000000</v>
      </c>
    </row>
    <row r="65" spans="1:9" s="46" customFormat="1" ht="51" x14ac:dyDescent="0.2">
      <c r="A65" s="88" t="s">
        <v>15</v>
      </c>
      <c r="B65" s="89" t="s">
        <v>125</v>
      </c>
      <c r="C65" s="90" t="s">
        <v>61</v>
      </c>
      <c r="D65" s="90" t="s">
        <v>80</v>
      </c>
      <c r="E65" s="90" t="s">
        <v>126</v>
      </c>
      <c r="F65" s="91">
        <v>75000000</v>
      </c>
      <c r="G65" s="91">
        <v>86000000</v>
      </c>
      <c r="H65" s="91">
        <v>4000000</v>
      </c>
      <c r="I65" s="92">
        <f t="shared" si="0"/>
        <v>90000000</v>
      </c>
    </row>
    <row r="66" spans="1:9" s="46" customFormat="1" ht="51" x14ac:dyDescent="0.2">
      <c r="A66" s="88" t="s">
        <v>15</v>
      </c>
      <c r="B66" s="89" t="s">
        <v>127</v>
      </c>
      <c r="C66" s="90" t="s">
        <v>61</v>
      </c>
      <c r="D66" s="90" t="s">
        <v>80</v>
      </c>
      <c r="E66" s="90" t="s">
        <v>126</v>
      </c>
      <c r="F66" s="91">
        <v>54500000</v>
      </c>
      <c r="G66" s="91">
        <v>62500000</v>
      </c>
      <c r="H66" s="91">
        <v>2500000</v>
      </c>
      <c r="I66" s="92">
        <f t="shared" si="0"/>
        <v>65000000</v>
      </c>
    </row>
    <row r="67" spans="1:9" s="46" customFormat="1" ht="51" x14ac:dyDescent="0.2">
      <c r="A67" s="88" t="s">
        <v>15</v>
      </c>
      <c r="B67" s="89" t="s">
        <v>125</v>
      </c>
      <c r="C67" s="90" t="s">
        <v>61</v>
      </c>
      <c r="D67" s="90" t="s">
        <v>80</v>
      </c>
      <c r="E67" s="90" t="s">
        <v>126</v>
      </c>
      <c r="F67" s="91">
        <v>75000000</v>
      </c>
      <c r="G67" s="91">
        <v>86000000</v>
      </c>
      <c r="H67" s="91">
        <v>4000000</v>
      </c>
      <c r="I67" s="92">
        <f t="shared" si="0"/>
        <v>90000000</v>
      </c>
    </row>
    <row r="68" spans="1:9" s="46" customFormat="1" ht="51" x14ac:dyDescent="0.2">
      <c r="A68" s="88" t="s">
        <v>15</v>
      </c>
      <c r="B68" s="89" t="s">
        <v>127</v>
      </c>
      <c r="C68" s="90" t="s">
        <v>61</v>
      </c>
      <c r="D68" s="90" t="s">
        <v>80</v>
      </c>
      <c r="E68" s="90" t="s">
        <v>126</v>
      </c>
      <c r="F68" s="91">
        <v>54500000</v>
      </c>
      <c r="G68" s="91">
        <v>62500000</v>
      </c>
      <c r="H68" s="91">
        <v>2500000</v>
      </c>
      <c r="I68" s="92">
        <f t="shared" si="0"/>
        <v>65000000</v>
      </c>
    </row>
    <row r="69" spans="1:9" s="46" customFormat="1" ht="51" x14ac:dyDescent="0.2">
      <c r="A69" s="88" t="s">
        <v>15</v>
      </c>
      <c r="B69" s="89" t="s">
        <v>128</v>
      </c>
      <c r="C69" s="90" t="s">
        <v>61</v>
      </c>
      <c r="D69" s="90" t="s">
        <v>80</v>
      </c>
      <c r="E69" s="90" t="s">
        <v>126</v>
      </c>
      <c r="F69" s="91">
        <v>35000000</v>
      </c>
      <c r="G69" s="91">
        <v>42000000</v>
      </c>
      <c r="H69" s="91">
        <v>3000000</v>
      </c>
      <c r="I69" s="92">
        <f t="shared" si="0"/>
        <v>45000000</v>
      </c>
    </row>
    <row r="70" spans="1:9" s="46" customFormat="1" ht="25.5" x14ac:dyDescent="0.2">
      <c r="A70" s="88" t="s">
        <v>20</v>
      </c>
      <c r="B70" s="98" t="s">
        <v>129</v>
      </c>
      <c r="C70" s="90" t="s">
        <v>61</v>
      </c>
      <c r="D70" s="90" t="s">
        <v>52</v>
      </c>
      <c r="E70" s="90" t="s">
        <v>62</v>
      </c>
      <c r="F70" s="91"/>
      <c r="G70" s="91">
        <v>80000000</v>
      </c>
      <c r="H70" s="91">
        <v>6000000</v>
      </c>
      <c r="I70" s="92">
        <f t="shared" si="0"/>
        <v>86000000</v>
      </c>
    </row>
    <row r="71" spans="1:9" s="46" customFormat="1" ht="25.5" x14ac:dyDescent="0.2">
      <c r="A71" s="88" t="s">
        <v>20</v>
      </c>
      <c r="B71" s="98" t="s">
        <v>130</v>
      </c>
      <c r="C71" s="90" t="s">
        <v>51</v>
      </c>
      <c r="D71" s="90" t="s">
        <v>52</v>
      </c>
      <c r="E71" s="90" t="s">
        <v>53</v>
      </c>
      <c r="F71" s="91"/>
      <c r="G71" s="91">
        <v>130000000</v>
      </c>
      <c r="H71" s="91">
        <v>9000000</v>
      </c>
      <c r="I71" s="92">
        <f t="shared" si="0"/>
        <v>139000000</v>
      </c>
    </row>
    <row r="72" spans="1:9" s="46" customFormat="1" ht="25.5" x14ac:dyDescent="0.2">
      <c r="A72" s="99" t="s">
        <v>13</v>
      </c>
      <c r="B72" s="97" t="s">
        <v>131</v>
      </c>
      <c r="C72" s="100" t="s">
        <v>51</v>
      </c>
      <c r="D72" s="100"/>
      <c r="E72" s="100" t="s">
        <v>132</v>
      </c>
      <c r="F72" s="101"/>
      <c r="G72" s="101">
        <v>43500000</v>
      </c>
      <c r="H72" s="101">
        <v>6500000</v>
      </c>
      <c r="I72" s="102">
        <f t="shared" si="0"/>
        <v>50000000</v>
      </c>
    </row>
    <row r="73" spans="1:9" s="46" customFormat="1" ht="25.5" x14ac:dyDescent="0.2">
      <c r="A73" s="99" t="s">
        <v>13</v>
      </c>
      <c r="B73" s="97" t="s">
        <v>133</v>
      </c>
      <c r="C73" s="100" t="s">
        <v>51</v>
      </c>
      <c r="D73" s="100"/>
      <c r="E73" s="100" t="s">
        <v>132</v>
      </c>
      <c r="F73" s="101"/>
      <c r="G73" s="101">
        <v>30000000</v>
      </c>
      <c r="H73" s="101">
        <v>5000000</v>
      </c>
      <c r="I73" s="102">
        <f t="shared" si="0"/>
        <v>35000000</v>
      </c>
    </row>
    <row r="74" spans="1:9" s="46" customFormat="1" ht="25.5" x14ac:dyDescent="0.2">
      <c r="A74" s="88" t="s">
        <v>22</v>
      </c>
      <c r="B74" s="98" t="s">
        <v>134</v>
      </c>
      <c r="C74" s="90" t="s">
        <v>61</v>
      </c>
      <c r="D74" s="90" t="s">
        <v>104</v>
      </c>
      <c r="E74" s="90" t="s">
        <v>69</v>
      </c>
      <c r="F74" s="91"/>
      <c r="G74" s="91">
        <v>225000000</v>
      </c>
      <c r="H74" s="91">
        <v>0</v>
      </c>
      <c r="I74" s="92">
        <f t="shared" si="0"/>
        <v>225000000</v>
      </c>
    </row>
    <row r="75" spans="1:9" s="46" customFormat="1" ht="25.5" x14ac:dyDescent="0.2">
      <c r="A75" s="88" t="s">
        <v>22</v>
      </c>
      <c r="B75" s="98" t="s">
        <v>135</v>
      </c>
      <c r="C75" s="90" t="s">
        <v>51</v>
      </c>
      <c r="D75" s="90" t="s">
        <v>96</v>
      </c>
      <c r="E75" s="90" t="s">
        <v>136</v>
      </c>
      <c r="F75" s="91"/>
      <c r="G75" s="91">
        <v>45000000</v>
      </c>
      <c r="H75" s="91">
        <v>0</v>
      </c>
      <c r="I75" s="92">
        <f t="shared" si="0"/>
        <v>45000000</v>
      </c>
    </row>
    <row r="76" spans="1:9" s="46" customFormat="1" ht="25.5" x14ac:dyDescent="0.2">
      <c r="A76" s="88" t="s">
        <v>22</v>
      </c>
      <c r="B76" s="98" t="s">
        <v>137</v>
      </c>
      <c r="C76" s="90" t="s">
        <v>51</v>
      </c>
      <c r="D76" s="90" t="s">
        <v>96</v>
      </c>
      <c r="E76" s="90" t="s">
        <v>136</v>
      </c>
      <c r="F76" s="91"/>
      <c r="G76" s="91">
        <v>25000000</v>
      </c>
      <c r="H76" s="91">
        <v>0</v>
      </c>
      <c r="I76" s="92">
        <f t="shared" si="0"/>
        <v>25000000</v>
      </c>
    </row>
    <row r="77" spans="1:9" s="46" customFormat="1" ht="25.5" x14ac:dyDescent="0.2">
      <c r="A77" s="88" t="s">
        <v>22</v>
      </c>
      <c r="B77" s="98" t="s">
        <v>138</v>
      </c>
      <c r="C77" s="90" t="s">
        <v>51</v>
      </c>
      <c r="D77" s="90" t="s">
        <v>96</v>
      </c>
      <c r="E77" s="90" t="s">
        <v>97</v>
      </c>
      <c r="F77" s="91"/>
      <c r="G77" s="91">
        <v>45000000</v>
      </c>
      <c r="H77" s="91">
        <v>0</v>
      </c>
      <c r="I77" s="92">
        <f t="shared" si="0"/>
        <v>45000000</v>
      </c>
    </row>
    <row r="78" spans="1:9" s="46" customFormat="1" ht="12.75" x14ac:dyDescent="0.2">
      <c r="A78" s="88" t="s">
        <v>22</v>
      </c>
      <c r="B78" s="98" t="s">
        <v>139</v>
      </c>
      <c r="C78" s="90" t="s">
        <v>51</v>
      </c>
      <c r="D78" s="90" t="s">
        <v>96</v>
      </c>
      <c r="E78" s="90" t="s">
        <v>97</v>
      </c>
      <c r="F78" s="91"/>
      <c r="G78" s="91">
        <v>40000000</v>
      </c>
      <c r="H78" s="91">
        <v>0</v>
      </c>
      <c r="I78" s="92">
        <f t="shared" si="0"/>
        <v>40000000</v>
      </c>
    </row>
    <row r="79" spans="1:9" s="46" customFormat="1" ht="12.75" x14ac:dyDescent="0.2">
      <c r="A79" s="88" t="s">
        <v>22</v>
      </c>
      <c r="B79" s="98" t="s">
        <v>140</v>
      </c>
      <c r="C79" s="90" t="s">
        <v>51</v>
      </c>
      <c r="D79" s="90" t="s">
        <v>96</v>
      </c>
      <c r="E79" s="90" t="s">
        <v>97</v>
      </c>
      <c r="F79" s="91"/>
      <c r="G79" s="91">
        <v>20000000</v>
      </c>
      <c r="H79" s="91">
        <v>0</v>
      </c>
      <c r="I79" s="92">
        <f t="shared" ref="I79:I80" si="1">G79+H79</f>
        <v>20000000</v>
      </c>
    </row>
    <row r="80" spans="1:9" s="46" customFormat="1" ht="25.5" x14ac:dyDescent="0.2">
      <c r="A80" s="88" t="s">
        <v>22</v>
      </c>
      <c r="B80" s="98" t="s">
        <v>141</v>
      </c>
      <c r="C80" s="90" t="s">
        <v>61</v>
      </c>
      <c r="D80" s="90" t="s">
        <v>96</v>
      </c>
      <c r="E80" s="90" t="s">
        <v>69</v>
      </c>
      <c r="F80" s="91"/>
      <c r="G80" s="91">
        <v>40000000</v>
      </c>
      <c r="H80" s="91">
        <v>0</v>
      </c>
      <c r="I80" s="92">
        <f t="shared" si="1"/>
        <v>40000000</v>
      </c>
    </row>
    <row r="81" spans="1:9" ht="22.7" customHeight="1" thickBot="1" x14ac:dyDescent="0.3">
      <c r="A81" s="47"/>
      <c r="B81" s="127"/>
      <c r="C81" s="128"/>
      <c r="D81" s="48"/>
      <c r="E81" s="48"/>
      <c r="F81" s="49"/>
      <c r="G81" s="50">
        <f>SUM(G5:G80)</f>
        <v>3708493500</v>
      </c>
      <c r="H81" s="50">
        <f>SUM(H5:H80)</f>
        <v>694300000</v>
      </c>
      <c r="I81" s="51">
        <f>SUM(I5:I80)</f>
        <v>4444593500</v>
      </c>
    </row>
  </sheetData>
  <autoFilter ref="A4:I81"/>
  <mergeCells count="4">
    <mergeCell ref="A2:I2"/>
    <mergeCell ref="A3:C3"/>
    <mergeCell ref="G3:I3"/>
    <mergeCell ref="B81:C81"/>
  </mergeCells>
  <pageMargins left="0.7" right="0.7" top="0.78740157499999996" bottom="0.78740157499999996" header="0.3" footer="0.3"/>
  <pageSetup paperSize="8" scale="3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60E23A6042254D9AC27A8652D978CA" ma:contentTypeVersion="14" ma:contentTypeDescription="Vytvoří nový dokument" ma:contentTypeScope="" ma:versionID="5b301585167cc1e0a2aadb367de04ca5">
  <xsd:schema xmlns:xsd="http://www.w3.org/2001/XMLSchema" xmlns:xs="http://www.w3.org/2001/XMLSchema" xmlns:p="http://schemas.microsoft.com/office/2006/metadata/properties" xmlns:ns2="ae529b29-b2bb-4f0f-bf76-47ede62a77b9" xmlns:ns3="a867a263-4c00-4944-a435-72febfd70997" targetNamespace="http://schemas.microsoft.com/office/2006/metadata/properties" ma:root="true" ma:fieldsID="14085b2e47b5c8e6ebd080bd2078f460" ns2:_="" ns3:_="">
    <xsd:import namespace="ae529b29-b2bb-4f0f-bf76-47ede62a77b9"/>
    <xsd:import namespace="a867a263-4c00-4944-a435-72febfd709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29b29-b2bb-4f0f-bf76-47ede62a77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tav odsouhlasení" ma:internalName="Stav_x0020_odsouhlasen_x00ed_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7a263-4c00-4944-a435-72febfd7099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e529b29-b2bb-4f0f-bf76-47ede62a77b9" xsi:nil="true"/>
  </documentManagement>
</p:properties>
</file>

<file path=customXml/itemProps1.xml><?xml version="1.0" encoding="utf-8"?>
<ds:datastoreItem xmlns:ds="http://schemas.openxmlformats.org/officeDocument/2006/customXml" ds:itemID="{EC9670F4-1F32-4201-A9A8-172A4A4211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889C28-DEB2-42B9-BCC6-C81DA5788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529b29-b2bb-4f0f-bf76-47ede62a77b9"/>
    <ds:schemaRef ds:uri="a867a263-4c00-4944-a435-72febfd709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0388B7-CC0C-4045-9D78-3FBDFFE5BA78}">
  <ds:schemaRefs>
    <ds:schemaRef ds:uri="http://purl.org/dc/elements/1.1/"/>
    <ds:schemaRef ds:uri="http://schemas.microsoft.com/office/2006/metadata/properties"/>
    <ds:schemaRef ds:uri="a867a263-4c00-4944-a435-72febfd70997"/>
    <ds:schemaRef ds:uri="http://purl.org/dc/terms/"/>
    <ds:schemaRef ds:uri="http://schemas.microsoft.com/office/infopath/2007/PartnerControls"/>
    <ds:schemaRef ds:uri="http://schemas.microsoft.com/office/2006/documentManagement/types"/>
    <ds:schemaRef ds:uri="ae529b29-b2bb-4f0f-bf76-47ede62a77b9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Klíč silnice_final</vt:lpstr>
      <vt:lpstr>Klíč ZZS_final</vt:lpstr>
      <vt:lpstr>Klíč SŠ</vt:lpstr>
      <vt:lpstr>Deinstitucionalizace</vt:lpstr>
      <vt:lpstr>Deinstitucionalizace!Kriteria</vt:lpstr>
    </vt:vector>
  </TitlesOfParts>
  <Manager/>
  <Company>Ministerstvo pro místní rozvoj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Pergl Ondřej</dc:creator>
  <cp:keywords/>
  <dc:description/>
  <cp:lastModifiedBy>Lásková Lenka</cp:lastModifiedBy>
  <cp:revision/>
  <dcterms:created xsi:type="dcterms:W3CDTF">2021-05-07T10:59:53Z</dcterms:created>
  <dcterms:modified xsi:type="dcterms:W3CDTF">2021-06-24T09:34:36Z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0x010100FC60E23A6042254D9AC27A8652D978CA</vt:lpwstr>
  </property>
</Properties>
</file>